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Грн" sheetId="1" r:id="rId1"/>
  </sheets>
  <definedNames>
    <definedName name="_xlfn.IFERROR" hidden="1">#NAME?</definedName>
    <definedName name="_xlnm.Print_Area" localSheetId="0">'Грн'!$A$1:$M$535</definedName>
  </definedNames>
  <calcPr fullCalcOnLoad="1"/>
</workbook>
</file>

<file path=xl/sharedStrings.xml><?xml version="1.0" encoding="utf-8"?>
<sst xmlns="http://schemas.openxmlformats.org/spreadsheetml/2006/main" count="2249" uniqueCount="355">
  <si>
    <t>www.kompozit.ua</t>
  </si>
  <si>
    <t xml:space="preserve"> - позиції під замовлення</t>
  </si>
  <si>
    <t>№</t>
  </si>
  <si>
    <t>Штрих-код</t>
  </si>
  <si>
    <t>Найменування</t>
  </si>
  <si>
    <t>Тара</t>
  </si>
  <si>
    <t>Одиниця виміру</t>
  </si>
  <si>
    <t xml:space="preserve">Ціна за упаковку, грн. з ПДВ
</t>
  </si>
  <si>
    <t>Ціна за піддон, грн. 
з ПДВ</t>
  </si>
  <si>
    <t>2 л</t>
  </si>
  <si>
    <t>шт</t>
  </si>
  <si>
    <t>7-12 м²/л</t>
  </si>
  <si>
    <t>1 л</t>
  </si>
  <si>
    <t>5 л</t>
  </si>
  <si>
    <t>1</t>
  </si>
  <si>
    <t>10 л</t>
  </si>
  <si>
    <t>1 кг</t>
  </si>
  <si>
    <t>7-10 м²/кг</t>
  </si>
  <si>
    <t>15 кг</t>
  </si>
  <si>
    <t>7-9 м²/л</t>
  </si>
  <si>
    <t>9 л</t>
  </si>
  <si>
    <t>7-10 м²/л</t>
  </si>
  <si>
    <t>8-12 м²/л</t>
  </si>
  <si>
    <t xml:space="preserve">Емалі акрилові водно-дисперсійні (декоративні з ефектом металік) </t>
  </si>
  <si>
    <t xml:space="preserve">Емаль акрилова MetalliQ "Золото" </t>
  </si>
  <si>
    <t>8</t>
  </si>
  <si>
    <t>Емаль акрилова MetalliQ "Червоне золото"</t>
  </si>
  <si>
    <t>Емаль акрилова MetalliQ "Перлина"</t>
  </si>
  <si>
    <t>Емаль акрилова MetalliQ "Чорна перлина"</t>
  </si>
  <si>
    <t xml:space="preserve">Емаль акрилова MetalliQ "Чорна перлина" </t>
  </si>
  <si>
    <t>Емаль акрилова MetalliQ "Ізумруд"</t>
  </si>
  <si>
    <t xml:space="preserve">Емаль акрилова MetalliQ "Блакитне сяйво" </t>
  </si>
  <si>
    <t xml:space="preserve">Емаль акрилова MetalliQ "Червоне вино" </t>
  </si>
  <si>
    <t xml:space="preserve">Емаль акрилова MetalliQ "Срібло" </t>
  </si>
  <si>
    <t xml:space="preserve">Емаль акрилова MetalliQ "Бронза" </t>
  </si>
  <si>
    <t xml:space="preserve">Емаль акрилова MetalliQ "Мідь" </t>
  </si>
  <si>
    <t>12 кг</t>
  </si>
  <si>
    <t>Емалі акрилові водно-дисперсійні</t>
  </si>
  <si>
    <t>10-12 м²/л</t>
  </si>
  <si>
    <t>ок. 10 м²/л</t>
  </si>
  <si>
    <t>5-10 м²/л</t>
  </si>
  <si>
    <t>Клей акриловий `UNIVERSAL`</t>
  </si>
  <si>
    <t>400-600 г/м²</t>
  </si>
  <si>
    <t>Клей ПВА D-3</t>
  </si>
  <si>
    <t>6</t>
  </si>
  <si>
    <t>200-300 г/м²</t>
  </si>
  <si>
    <t>5 кг</t>
  </si>
  <si>
    <t>7 кг</t>
  </si>
  <si>
    <t>14 кг</t>
  </si>
  <si>
    <t>3 л</t>
  </si>
  <si>
    <t>Лак інтер'єрний AQUA INTERIOR /шовковисто матовий/</t>
  </si>
  <si>
    <t>Лак меблевий AQUA WOOD /шовк. матовий/</t>
  </si>
  <si>
    <t>Лак паркетний поліуретановий /шовк. матовий/</t>
  </si>
  <si>
    <t>Лак яхтний поліуретановий /шовк. матовий/</t>
  </si>
  <si>
    <t>8-10 м²/кг</t>
  </si>
  <si>
    <t>7-11 м²/кг</t>
  </si>
  <si>
    <t>Фарба для бетонних підлог АК-11 Біла</t>
  </si>
  <si>
    <t>6-8 м²/кг</t>
  </si>
  <si>
    <t>10 кг</t>
  </si>
  <si>
    <t>Фарба для бетонних підлог АК-11 Сіра</t>
  </si>
  <si>
    <t>*</t>
  </si>
  <si>
    <t>Різне</t>
  </si>
  <si>
    <t>Розчинник `Кompozit`</t>
  </si>
  <si>
    <t>Змивка старої фарби `Кompozit`</t>
  </si>
  <si>
    <t>150 г/м²</t>
  </si>
  <si>
    <t>Перетворювач іржі `Кompozit`</t>
  </si>
  <si>
    <t>8-12 м²/кг</t>
  </si>
  <si>
    <t>8-11 м²/кг</t>
  </si>
  <si>
    <t>Перетворювач іржі `Кompozit` Під замовлення</t>
  </si>
  <si>
    <t>Лак меблевий AQUA WOOD /шовк. матовий/ Під замовлення</t>
  </si>
  <si>
    <t>Гліттер Срібло</t>
  </si>
  <si>
    <t xml:space="preserve">Гліттер Золото </t>
  </si>
  <si>
    <t>60 г</t>
  </si>
  <si>
    <t>Фарба для басейнів АК-12 Блакитна</t>
  </si>
  <si>
    <t>Фарба для басейнів АК-12 Блакитна Під замовлення</t>
  </si>
  <si>
    <t>Емаль акрилова PROFI Бежева /глянцева/</t>
  </si>
  <si>
    <t>Емаль акрилова PROFI Жовта /глянцева/</t>
  </si>
  <si>
    <t>Емаль акрилова PROFI Зелена /глянцева/</t>
  </si>
  <si>
    <t>Емаль акрилова PROFI Коричнева /глянцева/</t>
  </si>
  <si>
    <t>Емаль акрилова PROFI Червона /глянцева/</t>
  </si>
  <si>
    <t>Емаль акрилова PROFI Синя /глянцева/</t>
  </si>
  <si>
    <t>Емаль акрилова PROFI Чорна /глянцева/</t>
  </si>
  <si>
    <t>Емаль акрилова РАДІАТОРНА Біла /матова/</t>
  </si>
  <si>
    <t>Емаль акрилова РАДІАТОРНА Біла /матова/ Під замовлення</t>
  </si>
  <si>
    <t>Емаль акрилова PROFI Біла /глянцева/</t>
  </si>
  <si>
    <t>Емаль акрилова PROFI Біла /шовк. матова/</t>
  </si>
  <si>
    <t>Лак інтер'єрний AQUA INTERIOR /глянцевий/</t>
  </si>
  <si>
    <t>Лак меблевий AQUA WOOD /глянцевий/</t>
  </si>
  <si>
    <t>Лак меблевий AQUA WOOD /глянцевий/ Під замовлення</t>
  </si>
  <si>
    <t>Лак паркетний поліуретановий /глянцевий/</t>
  </si>
  <si>
    <t>Лак яхтний поліуретановий /глянцевий/</t>
  </si>
  <si>
    <t>Грунтовка захисна для дерева /біла/  Під замовлення</t>
  </si>
  <si>
    <t>Емаль акрилова PROFI Бежева /глянцева/ Під замовлення</t>
  </si>
  <si>
    <t>Емаль акрилова PROFI Жовта /глянцева/ Під замовлення</t>
  </si>
  <si>
    <t>Емаль акрилова PROFI Зелена /глянцева/ Під замовлення</t>
  </si>
  <si>
    <t>Емаль акрилова PROFI Червона /глянцева/ Під замовлення</t>
  </si>
  <si>
    <t>Емаль акрилова PROFI Синя /глянцева/ Під замовлення</t>
  </si>
  <si>
    <t>Емаль акрилова PROFI Чорна /глянцева/ Під замовлення</t>
  </si>
  <si>
    <t>5-6 м²/кг</t>
  </si>
  <si>
    <t>5-7 м²/кг</t>
  </si>
  <si>
    <t>Декор</t>
  </si>
  <si>
    <t>Гліттер Бронза</t>
  </si>
  <si>
    <t>Гліттер Діамант</t>
  </si>
  <si>
    <t>Гліттер Блакитне сяйво</t>
  </si>
  <si>
    <t>Гліттер Ізумруд</t>
  </si>
  <si>
    <t>Лак паркетний поліуретановий AQUA PARQUET /глянц./</t>
  </si>
  <si>
    <t>Лак паркетний поліуретановий AQUA PARQUET /ш. мат./</t>
  </si>
  <si>
    <t>8-10 м²/л</t>
  </si>
  <si>
    <t>Емаль акрилова PROFI Сіра /глянцева/</t>
  </si>
  <si>
    <t>Емаль акрилова PROFI Сіра /глянцева/ Під замовлення</t>
  </si>
  <si>
    <t xml:space="preserve">Емаль акрилова MetalliQ "Римське золото" </t>
  </si>
  <si>
    <t>5-6 м²/л</t>
  </si>
  <si>
    <t>Штукатурки водно-дисперсійні</t>
  </si>
  <si>
    <t>Грунтовка адгезійна Quartz-Grunt</t>
  </si>
  <si>
    <t>0,3-0,4 м²/кг</t>
  </si>
  <si>
    <t>Фарба структурна S 130</t>
  </si>
  <si>
    <t>1,5-2 м²/кг</t>
  </si>
  <si>
    <t>Ціна за 1 кг або 
л, грн. з ПДВ</t>
  </si>
  <si>
    <t>Ціна за од., 
грн. з ПДВ</t>
  </si>
  <si>
    <t>Кількість 
на піддоні</t>
  </si>
  <si>
    <t>Кількість 
в упаковці</t>
  </si>
  <si>
    <t>2,5-3,5 м²/кг</t>
  </si>
  <si>
    <t xml:space="preserve">W1 Відбілювач для деревини </t>
  </si>
  <si>
    <t xml:space="preserve">W2 Антисептик універсальний </t>
  </si>
  <si>
    <t>W3 Антисептик стійкий до вимивання</t>
  </si>
  <si>
    <t>W4 Антисептик для посиленого захисту</t>
  </si>
  <si>
    <t>4-8 м²/л</t>
  </si>
  <si>
    <t>3-4 м²/л</t>
  </si>
  <si>
    <t>Антисептики, вогнебіозахист для деревини</t>
  </si>
  <si>
    <t>20 л</t>
  </si>
  <si>
    <t>Фарба для бетонних підлог АК-11 База-С</t>
  </si>
  <si>
    <t>9 кг</t>
  </si>
  <si>
    <t>Клеї, герметики водно-дисперсійні</t>
  </si>
  <si>
    <t>Герметик акриловий `UNIVERSAL` /білий/</t>
  </si>
  <si>
    <t>Емаль акрилова MetalliQ "Платина"</t>
  </si>
  <si>
    <t xml:space="preserve">Лак інтер'єрний AQUA INTERIOR /глянцевий/ </t>
  </si>
  <si>
    <t xml:space="preserve">Лак інтер'єрний AQUA INTERIOR /шовковисто матовий/ </t>
  </si>
  <si>
    <t>0,3 л</t>
  </si>
  <si>
    <t xml:space="preserve">Емаль акрилова PROFI База-С /глянцева/ </t>
  </si>
  <si>
    <t>Емаль акрилова PROFI База-С /шовк. матова/</t>
  </si>
  <si>
    <t>Емаль акрилова PROFI База-С /глянсова/ Під замовлення</t>
  </si>
  <si>
    <t>Емаль акрилова PROFI База-С /шовк. матова/ Під замовл.</t>
  </si>
  <si>
    <t>Фарба АК-11 стійка до бензину та розчинників Під замовлення</t>
  </si>
  <si>
    <t>2,7 л</t>
  </si>
  <si>
    <r>
      <t xml:space="preserve">Фарба фасадна </t>
    </r>
    <r>
      <rPr>
        <b/>
        <sz val="10"/>
        <rFont val="Arial"/>
        <family val="2"/>
      </rPr>
      <t>силіконова</t>
    </r>
    <r>
      <rPr>
        <sz val="10"/>
        <rFont val="Arial"/>
        <family val="2"/>
      </rPr>
      <t xml:space="preserve"> FACADE LUXE</t>
    </r>
  </si>
  <si>
    <r>
      <t xml:space="preserve">Фарба фасадна </t>
    </r>
    <r>
      <rPr>
        <b/>
        <sz val="10"/>
        <rFont val="Arial"/>
        <family val="2"/>
      </rPr>
      <t>силіконова</t>
    </r>
    <r>
      <rPr>
        <sz val="10"/>
        <rFont val="Arial"/>
        <family val="2"/>
      </rPr>
      <t xml:space="preserve"> FACADE LUXE База-С</t>
    </r>
  </si>
  <si>
    <t>Фарба інтерєрна INTERIOR 3</t>
  </si>
  <si>
    <t>Фарба інтерєрна INTERIOR 5</t>
  </si>
  <si>
    <t>2,5 л</t>
  </si>
  <si>
    <t>0,9 л</t>
  </si>
  <si>
    <t>Грунтовки для металу</t>
  </si>
  <si>
    <t xml:space="preserve">Грунтовки </t>
  </si>
  <si>
    <t>Фарби інтер'єрні</t>
  </si>
  <si>
    <t>Фарби фасадні</t>
  </si>
  <si>
    <t xml:space="preserve">Лазур для деревини COLORTEX (водно-дисперсійна) </t>
  </si>
  <si>
    <t>Лаки для деревини</t>
  </si>
  <si>
    <t>Водно-дисперсійні</t>
  </si>
  <si>
    <t>Органорозчинні</t>
  </si>
  <si>
    <t xml:space="preserve">Фарби, емалі спеціальні </t>
  </si>
  <si>
    <t>Універсальні алкідні емалі для металу та деревини</t>
  </si>
  <si>
    <t>Емаль для підлоги ПФ - 266 Жовто-коричнева</t>
  </si>
  <si>
    <t>Емаль для підлоги ПФ - 266 Червоно-коричнева</t>
  </si>
  <si>
    <t xml:space="preserve">Грунтовка антикорозійна EXPRESS Світло сіра </t>
  </si>
  <si>
    <t xml:space="preserve">Грунтовка антикорозійна EXPRESS Червоно-коричнева </t>
  </si>
  <si>
    <t xml:space="preserve">Грунтовка ГФ - 021 Біла </t>
  </si>
  <si>
    <t xml:space="preserve">Грунтовка ГФ - 021 Світло сіра </t>
  </si>
  <si>
    <t xml:space="preserve">Грунтовка ГФ - 021 Червоно-коричнева </t>
  </si>
  <si>
    <t>Грунтовка ГФ - 021 Чорна</t>
  </si>
  <si>
    <t>Емаль акрилова PROFI Біла /глянсова/ Під замовлення</t>
  </si>
  <si>
    <t>Емаль акрилова PROFI Коричнева /глянцева/ Під замовл.</t>
  </si>
  <si>
    <t>Клей монтажний `UNIVERSAL` рідкі цвяхи</t>
  </si>
  <si>
    <t>Туба
280 мл</t>
  </si>
  <si>
    <t>Лазур для деревини, Безколірний</t>
  </si>
  <si>
    <t>Лазур для деревини, Венге</t>
  </si>
  <si>
    <t>Лазур для деревини, Горіх</t>
  </si>
  <si>
    <t>Лазур для деревини, Дуб</t>
  </si>
  <si>
    <t>Лазур для деревини, Палісандр</t>
  </si>
  <si>
    <t>Лазур для деревини, Сосна</t>
  </si>
  <si>
    <t>Лазур для деревини, Тік</t>
  </si>
  <si>
    <t>Лазур для деревини, Білий</t>
  </si>
  <si>
    <t>Лазур для деревини, Махагон</t>
  </si>
  <si>
    <t>Лазур для деревини, Червоне дерево</t>
  </si>
  <si>
    <t>6-7 м²/кг</t>
  </si>
  <si>
    <t>Емаль акрилова MetalliQ "Срібло" Під замовлення</t>
  </si>
  <si>
    <t>Емаль акрилова MetalliQ "Римське золото" Під замовлення</t>
  </si>
  <si>
    <t>Емаль акрилова MetalliQ "Золото" Під замовлення</t>
  </si>
  <si>
    <t>Емаль акрилова MetalliQ "Червоне золото" Під замовлення</t>
  </si>
  <si>
    <t>Емаль акрилова MetalliQ "Перлина" Під замовлення</t>
  </si>
  <si>
    <t>Емаль акрилова MetalliQ "Чорна перлина" Під замовлення</t>
  </si>
  <si>
    <t>Емаль акрилова MetalliQ "Платина" Під замовлення</t>
  </si>
  <si>
    <t>Емаль акрилова MetalliQ "Ізумруд" Під замовлення</t>
  </si>
  <si>
    <t>Емаль акрилова MetalliQ "Блакитне сяйво" Під замовлення</t>
  </si>
  <si>
    <t>Емаль акрилова MetalliQ "Червоне вино" Під замовлення</t>
  </si>
  <si>
    <t>Емаль акрилова MetalliQ "Бронза" Під замовлення</t>
  </si>
  <si>
    <t>Емаль акрилова MetalliQ "Мідь" Під замовлення</t>
  </si>
  <si>
    <t>0,75 л</t>
  </si>
  <si>
    <t>Лаки для мінеральних поверхонь</t>
  </si>
  <si>
    <t xml:space="preserve">Грунтовка / лак для каменю STRONG </t>
  </si>
  <si>
    <t>Грунтовка акрилова BRILLIANT</t>
  </si>
  <si>
    <t>Грунтовка акрилова Universal</t>
  </si>
  <si>
    <t>Лак для каменю STRONG AQUA</t>
  </si>
  <si>
    <t>5-12 м²/л</t>
  </si>
  <si>
    <r>
      <rPr>
        <b/>
        <u val="single"/>
        <sz val="10"/>
        <rFont val="Arial"/>
        <family val="2"/>
      </rPr>
      <t xml:space="preserve">Приблизна </t>
    </r>
    <r>
      <rPr>
        <b/>
        <sz val="10"/>
        <rFont val="Arial"/>
        <family val="2"/>
      </rPr>
      <t>вартість одноша-рового покриття на 1 м.кв., грн. з ПДВ</t>
    </r>
  </si>
  <si>
    <t>0,8 л</t>
  </si>
  <si>
    <t>Емаль антикорозійна для металу</t>
  </si>
  <si>
    <t>Емаль поліуретанова антикорозійна для металу з ефектом "металік"</t>
  </si>
  <si>
    <t>Емаль антикорозійна 3в1 DIAMOND, Срібляста</t>
  </si>
  <si>
    <t>Емаль антикорозійна 3в1 DIAMOND, Графіт</t>
  </si>
  <si>
    <t>Емаль антикорозійна 3в1 DIAMOND, Бронза</t>
  </si>
  <si>
    <t>4 кг</t>
  </si>
  <si>
    <t>Емаль антикорозійна 3в1 DIAMOND, Чорна</t>
  </si>
  <si>
    <t>Емаль антикорозійна 3в1 DIAMOND, Коричнева</t>
  </si>
  <si>
    <t>Емаль антикорозійна 3в1 DIAMOND, Зелена</t>
  </si>
  <si>
    <t>Штукатурка камінц. еластомірна ELASTOMER 15 Під замовл.</t>
  </si>
  <si>
    <t>Приблизна норма покривання матеріалу</t>
  </si>
  <si>
    <t>Фарба для покрівлі /червоно-коричнева/ Під замовлення</t>
  </si>
  <si>
    <t>Фарба для покрівлі /коричнева/ Під замовлення</t>
  </si>
  <si>
    <t>Фарба для покрівлі /зелена/ Під замовлення</t>
  </si>
  <si>
    <t>Грунтовка антикор. в-д ANTIKOR Світло сіра</t>
  </si>
  <si>
    <t>Грунтовка антикор. в-д ANTIKOR Світло сіра Під замовлення</t>
  </si>
  <si>
    <t>Грунтовка антикор. в-д ANTIKOR Черв.-коричнева</t>
  </si>
  <si>
    <t>Грунтовка антикор. в-д ANTIKOR Черв.-коричнева Під замовл.</t>
  </si>
  <si>
    <t>Емаль антикорозійна 3в1 PROTECT, Зелена</t>
  </si>
  <si>
    <t>Емаль антикорозійна 3в1 PROTECT, Зелена Під замовлення</t>
  </si>
  <si>
    <t>Емаль антикорозійна 3в1 PROTECT, Коричнева</t>
  </si>
  <si>
    <t>Емаль антикорозійна 3в1 PROTECT, Коричнева Під замовлення</t>
  </si>
  <si>
    <t>Емаль антикорозійна 3в1 PROTECT, Сіра</t>
  </si>
  <si>
    <t>Емаль антикорозійна 3в1 PROTECT, Сіра Під замовлення</t>
  </si>
  <si>
    <t>Емаль антикорозійна 3в1 PROTECT, Срібляста</t>
  </si>
  <si>
    <t>Емаль антикорозійна 3в1 PROTECT, Срібляста Під замовлення</t>
  </si>
  <si>
    <t>Емаль антикорозійна 3в1 PROTECT, Біла (RAL 9016)</t>
  </si>
  <si>
    <t>Емаль антикорозійна 3в1 PROTECT, Біла (RAL 9016) Під зам.</t>
  </si>
  <si>
    <t>Емаль антикорозійна 3в1 PROTECT, Жовта (RAL 1018)</t>
  </si>
  <si>
    <t>Емаль антикорозійна 3в1 PROTECT, Жовта (RAL 1018) Під зам.</t>
  </si>
  <si>
    <t>Емаль антикорозійна 3в1 PROTECT, Чорна (RAL 9004)</t>
  </si>
  <si>
    <t>Емаль антикорозійна 3в1 PROTECT, Чорна (RAL 9004) Під зам.</t>
  </si>
  <si>
    <t>Емаль антикорозійна 3в1 PROTECT, Синя (RAL 5010)</t>
  </si>
  <si>
    <t>Емаль антикорозійна 3в1 PROTECT, Синя (RAL 5010) Під зам.</t>
  </si>
  <si>
    <t xml:space="preserve">Емаль антикорозійна 3в1 PROTECT, Черв.-коричн. </t>
  </si>
  <si>
    <t>3 кг</t>
  </si>
  <si>
    <t>Лазур для деревини, Червоне дерево Під замовлення</t>
  </si>
  <si>
    <t>Фарба інтерєрна INTERIOR 7</t>
  </si>
  <si>
    <t>Фарба інтерєрна INTERIOR 7 База-С</t>
  </si>
  <si>
    <t xml:space="preserve">Фарба інтерєрна PRIME 7 </t>
  </si>
  <si>
    <t>Фарба інтерєрна PRIME 7 База-С</t>
  </si>
  <si>
    <t>W5 Антисептик Антижук</t>
  </si>
  <si>
    <r>
      <rPr>
        <sz val="10"/>
        <rFont val="Arial"/>
        <family val="2"/>
      </rPr>
      <t>Фарба інтерєрна INTERIOR 9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для вологих приміщень та відкосів</t>
    </r>
  </si>
  <si>
    <t>4,5 л</t>
  </si>
  <si>
    <t xml:space="preserve">Штукатурка декоративна силіконова SP-15 "баранець" </t>
  </si>
  <si>
    <t>25 кг</t>
  </si>
  <si>
    <t>Вогнезахисні состави</t>
  </si>
  <si>
    <t>1,2 м²/л</t>
  </si>
  <si>
    <t>3,7 м²/л</t>
  </si>
  <si>
    <t>4-5 м²/л</t>
  </si>
  <si>
    <r>
      <rPr>
        <sz val="10"/>
        <rFont val="Arial"/>
        <family val="2"/>
      </rPr>
      <t>Вогнезахист для деревини F-1</t>
    </r>
    <r>
      <rPr>
        <b/>
        <sz val="10"/>
        <rFont val="Arial"/>
        <family val="2"/>
      </rPr>
      <t xml:space="preserve"> 1 група вогнестійкості (СЕРТИФІК.)</t>
    </r>
  </si>
  <si>
    <r>
      <rPr>
        <sz val="10"/>
        <rFont val="Arial"/>
        <family val="2"/>
      </rPr>
      <t>Вогнезахист для деревини</t>
    </r>
    <r>
      <rPr>
        <sz val="10"/>
        <rFont val="Arial"/>
        <family val="2"/>
      </rPr>
      <t xml:space="preserve"> F-1 </t>
    </r>
    <r>
      <rPr>
        <b/>
        <sz val="10"/>
        <rFont val="Arial"/>
        <family val="2"/>
      </rPr>
      <t>1 група вогнестійкості (СЕРТИФІК.)</t>
    </r>
  </si>
  <si>
    <t xml:space="preserve">Декоративне покриття DECO M130 GOLD Під замовлення </t>
  </si>
  <si>
    <t xml:space="preserve">Декоративне покриття DECO M130 SILVER Під замовлення </t>
  </si>
  <si>
    <t>Фарба грунтувальна DECO 400 Під замовлення</t>
  </si>
  <si>
    <t>0,7 л</t>
  </si>
  <si>
    <t>1,4 кг</t>
  </si>
  <si>
    <t>4,2 кг</t>
  </si>
  <si>
    <t>2,8 кг</t>
  </si>
  <si>
    <t>0,9 кг</t>
  </si>
  <si>
    <t>3,5 кг</t>
  </si>
  <si>
    <t>0,1 кг</t>
  </si>
  <si>
    <t>0,5 кг</t>
  </si>
  <si>
    <t>0,65 л</t>
  </si>
  <si>
    <t>0,75 кг</t>
  </si>
  <si>
    <t>2,7 кг</t>
  </si>
  <si>
    <t>0,65 кг</t>
  </si>
  <si>
    <t>2,4 кг</t>
  </si>
  <si>
    <t>0,25 кг</t>
  </si>
  <si>
    <t>0,8 кг</t>
  </si>
  <si>
    <t>2,5 кг</t>
  </si>
  <si>
    <t>0,5 л</t>
  </si>
  <si>
    <t>0,48 кг</t>
  </si>
  <si>
    <t>0,98 кг</t>
  </si>
  <si>
    <t>25 г</t>
  </si>
  <si>
    <t>Барвник для вогнезахисних препаратів на водній основі, Червоний</t>
  </si>
  <si>
    <t>Емаль алкідна Сніжно-біла /матова/</t>
  </si>
  <si>
    <t>60 кг</t>
  </si>
  <si>
    <t>Емаль антикорозійна 3в1 PROTECT, Черв.-коричн. Під замовлення</t>
  </si>
  <si>
    <t>20 кг</t>
  </si>
  <si>
    <t>24 кг</t>
  </si>
  <si>
    <t>Емаль алкідна Сніжно-біла /глянцева/</t>
  </si>
  <si>
    <t>Емаль алкідна Сніжно-біла /глянцева/ Під замовлення</t>
  </si>
  <si>
    <t>Емаль алкідна Сніжно-біла /матова/ Під замовлення</t>
  </si>
  <si>
    <t>Фарба інтерєрна PRIME 3</t>
  </si>
  <si>
    <t>Фарба інтерєрна PRIME 3 База-С</t>
  </si>
  <si>
    <t>Фарба інтерєрна PRIME AIR (протиформальдегідна)</t>
  </si>
  <si>
    <t>Емаль антикорозійна 3в1 DIAMOND, Срібляста Під замовлення</t>
  </si>
  <si>
    <t>Емаль антикорозійна 3в1 DIAMOND, Графіт Під замовлення</t>
  </si>
  <si>
    <t>Емаль антикорозійна 3в1 DIAMOND, Чорна Під замовлення</t>
  </si>
  <si>
    <t>Емаль антикорозійна 3в1 DIAMOND, Коричнева Під замовлення</t>
  </si>
  <si>
    <t>Емаль антикорозійна 3в1 DIAMOND, Зелена Під замовлення</t>
  </si>
  <si>
    <t>Емаль антикорозійна 3в1 DIAMOND, Бронза Під замовлення</t>
  </si>
  <si>
    <t xml:space="preserve">Гліттер Аметист </t>
  </si>
  <si>
    <t>Гліттер Рожевий</t>
  </si>
  <si>
    <t xml:space="preserve">Гліттер Рубін </t>
  </si>
  <si>
    <t xml:space="preserve">Гліттер Чорний оксамит </t>
  </si>
  <si>
    <t>Вогнебіозахист для деревини Безколірний (СЕРТИФІКОВАНИЙ)</t>
  </si>
  <si>
    <t>Вогнебіозахист для деревини Червоний (СЕРТИФІКОВАНИЙ)</t>
  </si>
  <si>
    <t>Вогнебіозахист для деревини Концентрат 1:10 (СЕРТИФІК.)</t>
  </si>
  <si>
    <t xml:space="preserve">Емаль акрилова PROFI Біла /шовк. матова/ </t>
  </si>
  <si>
    <t>Емаль алкідна Біла</t>
  </si>
  <si>
    <t>Емаль алкідна Бежева</t>
  </si>
  <si>
    <t>Емаль алкідна Бірюзова</t>
  </si>
  <si>
    <t>Емаль алкідна Бірюзова Під замовлення</t>
  </si>
  <si>
    <t>Емаль алкідна Вишнева (RAL 3004)</t>
  </si>
  <si>
    <t>Емаль алкідна Вишнева (RAL 3004) Під замовлення</t>
  </si>
  <si>
    <t>Емаль алкідна Блакитна</t>
  </si>
  <si>
    <t xml:space="preserve">Емаль алкідна Блакитна </t>
  </si>
  <si>
    <t>Емаль алкідна Блакитна Під замовлення</t>
  </si>
  <si>
    <t>Емаль алкідна Темно блакитна</t>
  </si>
  <si>
    <t>Емаль алкідна Темно блакитна Під замовлення</t>
  </si>
  <si>
    <t>Емаль алкідна Жовта (RAL 1018)</t>
  </si>
  <si>
    <t>Емаль алкідна Захисна</t>
  </si>
  <si>
    <t>Емаль алкідна Захисна Під замовлення</t>
  </si>
  <si>
    <t>Емаль алкідна Зелена</t>
  </si>
  <si>
    <t>Емаль алкідна Коричнева (RAL 8015)</t>
  </si>
  <si>
    <t>Емаль алкідна Коричнева (RAL 8015) Під замовлення</t>
  </si>
  <si>
    <t>Емаль алкідна Червона (RAL 3001)</t>
  </si>
  <si>
    <t>Емаль алкідна Червоно-коричнева</t>
  </si>
  <si>
    <t>Емаль алкідна Червоно-коричнева Під замовлення</t>
  </si>
  <si>
    <t>Емаль алкідна Оранжева</t>
  </si>
  <si>
    <t>Емаль алкідна Оранжева Під замовлення</t>
  </si>
  <si>
    <t>Емаль алкідна Салатова</t>
  </si>
  <si>
    <t>Емаль алкідна Салатова Під замовлення</t>
  </si>
  <si>
    <t>Емаль алкідна Світло сіра</t>
  </si>
  <si>
    <t>Емаль алкідна Сіра</t>
  </si>
  <si>
    <t>Емаль алкідна Синя (RAL 5010)</t>
  </si>
  <si>
    <t>Емаль алкідна Синя (RAL 5010) Під замовлення</t>
  </si>
  <si>
    <t>Емаль алкідна Слонова кістка</t>
  </si>
  <si>
    <t>Емаль алкідна Слонова кістка Під замовлення</t>
  </si>
  <si>
    <t xml:space="preserve">Емаль алкідна Cрібляста </t>
  </si>
  <si>
    <t>Емаль алкідна Cрібляста Під замовлення</t>
  </si>
  <si>
    <t>Емаль алкідна Фісташкова</t>
  </si>
  <si>
    <t xml:space="preserve">Емаль алкідна Фісташкова </t>
  </si>
  <si>
    <t>Емаль алкідна Фісташкова Під замовлення</t>
  </si>
  <si>
    <t>Емаль алкідна Чорна</t>
  </si>
  <si>
    <t xml:space="preserve">Емаль алкідна Чорна /матова/  </t>
  </si>
  <si>
    <t xml:space="preserve">Емаль алкідна Чорна /матова/ Під замовлення </t>
  </si>
  <si>
    <t>Емаль алкідна Шоколадна (RAL 8017)</t>
  </si>
  <si>
    <t>Емаль алкідна Шоколадна (RAL 8017) Під замовлення</t>
  </si>
  <si>
    <t>Емаль алкідна Яскраво зелена</t>
  </si>
  <si>
    <t>Емаль алкідна Яскраво зелена Під замовлення</t>
  </si>
  <si>
    <t>W7 Санітарний</t>
  </si>
  <si>
    <r>
      <t xml:space="preserve">Фарба фасадна </t>
    </r>
    <r>
      <rPr>
        <b/>
        <sz val="10"/>
        <rFont val="Arial"/>
        <family val="2"/>
      </rPr>
      <t xml:space="preserve">силіконова </t>
    </r>
    <r>
      <rPr>
        <sz val="10"/>
        <rFont val="Arial"/>
        <family val="2"/>
      </rPr>
      <t>FACADE LATEX</t>
    </r>
  </si>
  <si>
    <r>
      <t xml:space="preserve">Фарба фасадна </t>
    </r>
    <r>
      <rPr>
        <b/>
        <sz val="10"/>
        <rFont val="Arial"/>
        <family val="2"/>
      </rPr>
      <t>силіконова</t>
    </r>
    <r>
      <rPr>
        <sz val="10"/>
        <rFont val="Arial"/>
        <family val="2"/>
      </rPr>
      <t xml:space="preserve"> FACADE LATEX База-С</t>
    </r>
  </si>
  <si>
    <r>
      <t xml:space="preserve">Фарба фасадна </t>
    </r>
    <r>
      <rPr>
        <b/>
        <sz val="10"/>
        <rFont val="Arial"/>
        <family val="2"/>
      </rPr>
      <t>силіконова</t>
    </r>
    <r>
      <rPr>
        <sz val="10"/>
        <rFont val="Arial"/>
        <family val="2"/>
      </rPr>
      <t xml:space="preserve"> FACADE UNIVERSAL</t>
    </r>
  </si>
  <si>
    <t>Мы можем предложить Вам качественные лакокрасочные материалы в разных ценовых группах</t>
  </si>
  <si>
    <t>Киевстар (068)070-9305, МТС (050)330-8232 Сергей  (Техническая консультация)</t>
  </si>
  <si>
    <t>Скидка предоставляется от нижеприведенных цен завода</t>
  </si>
  <si>
    <t>Производитель высококачественной продукции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</si>
</sst>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000000"/>
    <numFmt numFmtId="197" formatCode="0.00000"/>
    <numFmt numFmtId="198" formatCode="0.0000"/>
    <numFmt numFmtId="199" formatCode="0.0%"/>
    <numFmt numFmtId="200" formatCode="[$-FC19]d\ mmmm\ yyyy\ &quot;г.&quot;"/>
    <numFmt numFmtId="201" formatCode="0.00_ ;[Red]\-0.00\ "/>
    <numFmt numFmtId="202" formatCode="0.000000"/>
    <numFmt numFmtId="203" formatCode="#,##0\ _₴"/>
    <numFmt numFmtId="204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6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4" borderId="10" xfId="0" applyFont="1" applyFill="1" applyBorder="1" applyAlignment="1">
      <alignment/>
    </xf>
    <xf numFmtId="0" fontId="8" fillId="4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" fontId="2" fillId="0" borderId="10" xfId="42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/>
    </xf>
    <xf numFmtId="0" fontId="2" fillId="38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wrapText="1"/>
      <protection/>
    </xf>
    <xf numFmtId="49" fontId="8" fillId="0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wrapText="1"/>
    </xf>
    <xf numFmtId="49" fontId="4" fillId="38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36" borderId="10" xfId="0" applyNumberFormat="1" applyFont="1" applyFill="1" applyBorder="1" applyAlignment="1">
      <alignment horizontal="left" vertical="center" wrapText="1"/>
    </xf>
    <xf numFmtId="49" fontId="8" fillId="32" borderId="10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wrapText="1"/>
    </xf>
    <xf numFmtId="0" fontId="4" fillId="36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3" fontId="2" fillId="39" borderId="10" xfId="0" applyNumberFormat="1" applyFont="1" applyFill="1" applyBorder="1" applyAlignment="1">
      <alignment horizontal="center" vertical="top" wrapText="1"/>
    </xf>
    <xf numFmtId="0" fontId="8" fillId="39" borderId="10" xfId="0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8" fillId="39" borderId="10" xfId="0" applyNumberFormat="1" applyFont="1" applyFill="1" applyBorder="1" applyAlignment="1">
      <alignment horizontal="center"/>
    </xf>
    <xf numFmtId="2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03" fontId="4" fillId="0" borderId="10" xfId="0" applyNumberFormat="1" applyFont="1" applyFill="1" applyBorder="1" applyAlignment="1">
      <alignment horizontal="center" vertical="center" textRotation="90" wrapText="1"/>
    </xf>
    <xf numFmtId="203" fontId="4" fillId="36" borderId="10" xfId="0" applyNumberFormat="1" applyFont="1" applyFill="1" applyBorder="1" applyAlignment="1">
      <alignment vertical="center"/>
    </xf>
    <xf numFmtId="203" fontId="4" fillId="0" borderId="10" xfId="0" applyNumberFormat="1" applyFont="1" applyFill="1" applyBorder="1" applyAlignment="1">
      <alignment horizontal="center"/>
    </xf>
    <xf numFmtId="203" fontId="4" fillId="0" borderId="10" xfId="0" applyNumberFormat="1" applyFont="1" applyFill="1" applyBorder="1" applyAlignment="1">
      <alignment horizontal="center"/>
    </xf>
    <xf numFmtId="203" fontId="4" fillId="38" borderId="10" xfId="0" applyNumberFormat="1" applyFont="1" applyFill="1" applyBorder="1" applyAlignment="1">
      <alignment vertical="center"/>
    </xf>
    <xf numFmtId="203" fontId="4" fillId="0" borderId="10" xfId="0" applyNumberFormat="1" applyFont="1" applyFill="1" applyBorder="1" applyAlignment="1">
      <alignment horizontal="left" vertical="center"/>
    </xf>
    <xf numFmtId="203" fontId="4" fillId="0" borderId="10" xfId="0" applyNumberFormat="1" applyFont="1" applyFill="1" applyBorder="1" applyAlignment="1">
      <alignment vertical="center"/>
    </xf>
    <xf numFmtId="203" fontId="4" fillId="36" borderId="10" xfId="0" applyNumberFormat="1" applyFont="1" applyFill="1" applyBorder="1" applyAlignment="1">
      <alignment horizontal="left" vertical="center" wrapText="1"/>
    </xf>
    <xf numFmtId="203" fontId="4" fillId="36" borderId="10" xfId="0" applyNumberFormat="1" applyFont="1" applyFill="1" applyBorder="1" applyAlignment="1">
      <alignment/>
    </xf>
    <xf numFmtId="203" fontId="4" fillId="0" borderId="10" xfId="0" applyNumberFormat="1" applyFont="1" applyBorder="1" applyAlignment="1">
      <alignment horizontal="center"/>
    </xf>
    <xf numFmtId="203" fontId="2" fillId="38" borderId="10" xfId="0" applyNumberFormat="1" applyFont="1" applyFill="1" applyBorder="1" applyAlignment="1">
      <alignment vertical="center" wrapText="1"/>
    </xf>
    <xf numFmtId="203" fontId="4" fillId="0" borderId="10" xfId="0" applyNumberFormat="1" applyFont="1" applyFill="1" applyBorder="1" applyAlignment="1" applyProtection="1">
      <alignment horizontal="center"/>
      <protection/>
    </xf>
    <xf numFmtId="203" fontId="4" fillId="39" borderId="10" xfId="0" applyNumberFormat="1" applyFont="1" applyFill="1" applyBorder="1" applyAlignment="1" applyProtection="1">
      <alignment horizontal="center"/>
      <protection/>
    </xf>
    <xf numFmtId="203" fontId="4" fillId="36" borderId="10" xfId="0" applyNumberFormat="1" applyFont="1" applyFill="1" applyBorder="1" applyAlignment="1">
      <alignment horizontal="left" vertical="center"/>
    </xf>
    <xf numFmtId="203" fontId="4" fillId="0" borderId="10" xfId="0" applyNumberFormat="1" applyFont="1" applyFill="1" applyBorder="1" applyAlignment="1" applyProtection="1">
      <alignment horizontal="center" vertical="center"/>
      <protection/>
    </xf>
    <xf numFmtId="203" fontId="4" fillId="0" borderId="10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7" borderId="10" xfId="0" applyNumberFormat="1" applyFont="1" applyFill="1" applyBorder="1" applyAlignment="1">
      <alignment horizontal="center" vertical="center" textRotation="90" wrapText="1"/>
    </xf>
    <xf numFmtId="3" fontId="4" fillId="36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3" fontId="9" fillId="0" borderId="10" xfId="0" applyNumberFormat="1" applyFont="1" applyBorder="1" applyAlignment="1">
      <alignment horizontal="center"/>
    </xf>
    <xf numFmtId="3" fontId="4" fillId="36" borderId="10" xfId="0" applyNumberFormat="1" applyFont="1" applyFill="1" applyBorder="1" applyAlignment="1">
      <alignment horizontal="left" vertical="center" wrapText="1"/>
    </xf>
    <xf numFmtId="3" fontId="4" fillId="36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horizontal="left" vertical="center"/>
    </xf>
    <xf numFmtId="3" fontId="9" fillId="39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right" wrapText="1"/>
      <protection/>
    </xf>
    <xf numFmtId="0" fontId="15" fillId="0" borderId="0" xfId="0" applyNumberFormat="1" applyFont="1" applyFill="1" applyBorder="1" applyAlignment="1" applyProtection="1">
      <alignment horizontal="right" wrapText="1"/>
      <protection/>
    </xf>
    <xf numFmtId="0" fontId="16" fillId="0" borderId="0" xfId="0" applyFont="1" applyAlignment="1">
      <alignment/>
    </xf>
    <xf numFmtId="49" fontId="12" fillId="0" borderId="0" xfId="0" applyNumberFormat="1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14" fontId="7" fillId="0" borderId="0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0" fontId="6" fillId="0" borderId="0" xfId="42" applyNumberFormat="1" applyFont="1" applyFill="1" applyBorder="1" applyAlignment="1" applyProtection="1">
      <alignment horizontal="right" vertical="top" wrapText="1"/>
      <protection/>
    </xf>
    <xf numFmtId="0" fontId="5" fillId="0" borderId="0" xfId="42" applyNumberFormat="1" applyFont="1" applyFill="1" applyBorder="1" applyAlignment="1" applyProtection="1">
      <alignment horizontal="righ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e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1924050</xdr:colOff>
      <xdr:row>7</xdr:row>
      <xdr:rowOff>57150</xdr:rowOff>
    </xdr:from>
    <xdr:to>
      <xdr:col>2</xdr:col>
      <xdr:colOff>2714625</xdr:colOff>
      <xdr:row>11</xdr:row>
      <xdr:rowOff>104775</xdr:rowOff>
    </xdr:to>
    <xdr:pic>
      <xdr:nvPicPr>
        <xdr:cNvPr id="1" name="Picture 296" descr="logotip_kompozit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105025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2876550</xdr:colOff>
      <xdr:row>7</xdr:row>
      <xdr:rowOff>85725</xdr:rowOff>
    </xdr:from>
    <xdr:to>
      <xdr:col>2</xdr:col>
      <xdr:colOff>3743325</xdr:colOff>
      <xdr:row>11</xdr:row>
      <xdr:rowOff>95250</xdr:rowOff>
    </xdr:to>
    <xdr:pic>
      <xdr:nvPicPr>
        <xdr:cNvPr id="2" name="Picture 297" descr="logotip_kompozit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2133600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0</xdr:row>
      <xdr:rowOff>0</xdr:rowOff>
    </xdr:from>
    <xdr:to>
      <xdr:col>2</xdr:col>
      <xdr:colOff>2390775</xdr:colOff>
      <xdr:row>1</xdr:row>
      <xdr:rowOff>57150</xdr:rowOff>
    </xdr:to>
    <xdr:pic>
      <xdr:nvPicPr>
        <xdr:cNvPr id="3" name="Picture 2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0"/>
          <a:ext cx="3467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1</xdr:row>
      <xdr:rowOff>66675</xdr:rowOff>
    </xdr:from>
    <xdr:to>
      <xdr:col>4</xdr:col>
      <xdr:colOff>361950</xdr:colOff>
      <xdr:row>1</xdr:row>
      <xdr:rowOff>466725</xdr:rowOff>
    </xdr:to>
    <xdr:pic>
      <xdr:nvPicPr>
        <xdr:cNvPr id="4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609600"/>
          <a:ext cx="6115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7</xdr:row>
      <xdr:rowOff>285750</xdr:rowOff>
    </xdr:from>
    <xdr:to>
      <xdr:col>2</xdr:col>
      <xdr:colOff>1285875</xdr:colOff>
      <xdr:row>9</xdr:row>
      <xdr:rowOff>95250</xdr:rowOff>
    </xdr:to>
    <xdr:pic>
      <xdr:nvPicPr>
        <xdr:cNvPr id="5" name="Picture 7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4425" y="2333625"/>
          <a:ext cx="1676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mpozit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5"/>
  <sheetViews>
    <sheetView tabSelected="1" zoomScale="96" zoomScaleNormal="96" workbookViewId="0" topLeftCell="A1">
      <selection activeCell="I7" sqref="I7"/>
    </sheetView>
  </sheetViews>
  <sheetFormatPr defaultColWidth="11.421875" defaultRowHeight="15"/>
  <cols>
    <col min="1" max="1" width="5.28125" style="7" customWidth="1"/>
    <col min="2" max="2" width="17.28125" style="7" customWidth="1"/>
    <col min="3" max="3" width="60.8515625" style="7" customWidth="1"/>
    <col min="4" max="4" width="8.00390625" style="94" customWidth="1"/>
    <col min="5" max="5" width="5.8515625" style="7" customWidth="1"/>
    <col min="6" max="6" width="6.421875" style="7" customWidth="1"/>
    <col min="7" max="7" width="5.421875" style="7" customWidth="1"/>
    <col min="8" max="8" width="8.140625" style="136" customWidth="1"/>
    <col min="9" max="9" width="7.28125" style="135" bestFit="1" customWidth="1"/>
    <col min="10" max="10" width="12.140625" style="7" customWidth="1"/>
    <col min="11" max="11" width="12.421875" style="7" customWidth="1"/>
    <col min="12" max="12" width="10.00390625" style="7" hidden="1" customWidth="1"/>
    <col min="13" max="13" width="11.7109375" style="7" hidden="1" customWidth="1"/>
    <col min="14" max="16384" width="11.421875" style="7" customWidth="1"/>
  </cols>
  <sheetData>
    <row r="1" spans="8:9" ht="42.75" customHeight="1">
      <c r="H1" s="35"/>
      <c r="I1" s="7"/>
    </row>
    <row r="2" spans="8:9" ht="40.5" customHeight="1">
      <c r="H2" s="35"/>
      <c r="I2" s="7"/>
    </row>
    <row r="3" spans="8:9" ht="12.75">
      <c r="H3" s="35"/>
      <c r="I3" s="7"/>
    </row>
    <row r="4" spans="2:8" s="149" customFormat="1" ht="15.75">
      <c r="B4" s="150" t="s">
        <v>351</v>
      </c>
      <c r="C4" s="151"/>
      <c r="D4" s="151"/>
      <c r="E4" s="151"/>
      <c r="F4" s="151"/>
      <c r="G4" s="152"/>
      <c r="H4" s="151"/>
    </row>
    <row r="5" spans="2:11" s="149" customFormat="1" ht="15.75">
      <c r="B5" s="150" t="s">
        <v>352</v>
      </c>
      <c r="C5" s="151"/>
      <c r="D5" s="150"/>
      <c r="E5" s="153"/>
      <c r="F5" s="153"/>
      <c r="G5" s="154"/>
      <c r="H5" s="155"/>
      <c r="I5" s="156"/>
      <c r="J5" s="156"/>
      <c r="K5" s="157"/>
    </row>
    <row r="6" spans="8:9" ht="18" customHeight="1">
      <c r="H6" s="35"/>
      <c r="I6" s="7"/>
    </row>
    <row r="7" spans="2:8" s="149" customFormat="1" ht="15.75">
      <c r="B7" s="150"/>
      <c r="C7" s="158" t="s">
        <v>353</v>
      </c>
      <c r="D7" s="151"/>
      <c r="E7" s="151"/>
      <c r="F7" s="151"/>
      <c r="G7" s="152"/>
      <c r="H7" s="151"/>
    </row>
    <row r="8" spans="2:13" ht="30.75" customHeight="1">
      <c r="B8" s="1"/>
      <c r="D8" s="77"/>
      <c r="E8" s="8"/>
      <c r="F8" s="8"/>
      <c r="G8" s="8"/>
      <c r="H8" s="29"/>
      <c r="I8" s="167"/>
      <c r="J8" s="167"/>
      <c r="K8" s="167"/>
      <c r="L8" s="167"/>
      <c r="M8" s="167"/>
    </row>
    <row r="9" spans="2:13" ht="12.75">
      <c r="B9" s="1"/>
      <c r="D9" s="7"/>
      <c r="E9" s="9"/>
      <c r="F9" s="9"/>
      <c r="G9" s="9"/>
      <c r="H9" s="35"/>
      <c r="I9" s="10"/>
      <c r="J9" s="10"/>
      <c r="K9" s="10"/>
      <c r="L9" s="10"/>
      <c r="M9" s="11"/>
    </row>
    <row r="10" spans="2:13" ht="15">
      <c r="B10" s="163"/>
      <c r="D10" s="159" t="s">
        <v>354</v>
      </c>
      <c r="E10" s="160"/>
      <c r="F10" s="161"/>
      <c r="G10" s="161"/>
      <c r="H10" s="162"/>
      <c r="I10" s="161"/>
      <c r="J10" s="161"/>
      <c r="K10" s="161"/>
      <c r="L10" s="168" t="s">
        <v>0</v>
      </c>
      <c r="M10" s="169"/>
    </row>
    <row r="11" spans="2:13" ht="9.75" customHeight="1">
      <c r="B11" s="164"/>
      <c r="C11" s="12"/>
      <c r="D11" s="78"/>
      <c r="E11" s="12"/>
      <c r="F11" s="12"/>
      <c r="G11" s="12"/>
      <c r="H11" s="36"/>
      <c r="I11" s="12"/>
      <c r="J11" s="12"/>
      <c r="K11" s="166"/>
      <c r="L11" s="166"/>
      <c r="M11" s="166"/>
    </row>
    <row r="12" spans="1:13" ht="12.75">
      <c r="A12" s="13"/>
      <c r="B12" s="33"/>
      <c r="C12" s="12" t="s">
        <v>1</v>
      </c>
      <c r="D12" s="78"/>
      <c r="E12" s="12"/>
      <c r="F12" s="12"/>
      <c r="G12" s="12"/>
      <c r="H12" s="36"/>
      <c r="I12" s="12"/>
      <c r="J12" s="12"/>
      <c r="K12" s="165">
        <v>44287</v>
      </c>
      <c r="L12" s="166"/>
      <c r="M12" s="166"/>
    </row>
    <row r="13" spans="1:13" ht="89.25">
      <c r="A13" s="2" t="s">
        <v>2</v>
      </c>
      <c r="B13" s="2" t="s">
        <v>3</v>
      </c>
      <c r="C13" s="2" t="s">
        <v>4</v>
      </c>
      <c r="D13" s="79" t="s">
        <v>5</v>
      </c>
      <c r="E13" s="14" t="s">
        <v>6</v>
      </c>
      <c r="F13" s="15" t="s">
        <v>120</v>
      </c>
      <c r="G13" s="15" t="s">
        <v>119</v>
      </c>
      <c r="H13" s="137" t="s">
        <v>118</v>
      </c>
      <c r="I13" s="119" t="s">
        <v>117</v>
      </c>
      <c r="J13" s="16" t="s">
        <v>214</v>
      </c>
      <c r="K13" s="16" t="s">
        <v>202</v>
      </c>
      <c r="L13" s="17" t="s">
        <v>7</v>
      </c>
      <c r="M13" s="18" t="s">
        <v>8</v>
      </c>
    </row>
    <row r="14" spans="1:13" ht="12.75">
      <c r="A14" s="19">
        <v>1</v>
      </c>
      <c r="B14" s="74" t="s">
        <v>128</v>
      </c>
      <c r="C14" s="74"/>
      <c r="D14" s="80"/>
      <c r="E14" s="74"/>
      <c r="F14" s="74"/>
      <c r="G14" s="74"/>
      <c r="H14" s="138"/>
      <c r="I14" s="120"/>
      <c r="J14" s="74"/>
      <c r="K14" s="74"/>
      <c r="L14" s="74"/>
      <c r="M14" s="74"/>
    </row>
    <row r="15" spans="1:13" ht="12.75">
      <c r="A15" s="19">
        <v>2</v>
      </c>
      <c r="B15" s="95">
        <v>4820085742833</v>
      </c>
      <c r="C15" s="116" t="s">
        <v>122</v>
      </c>
      <c r="D15" s="117" t="s">
        <v>12</v>
      </c>
      <c r="E15" s="118" t="s">
        <v>10</v>
      </c>
      <c r="F15" s="118">
        <v>12</v>
      </c>
      <c r="G15" s="118">
        <v>576</v>
      </c>
      <c r="H15" s="139">
        <v>130</v>
      </c>
      <c r="I15" s="121">
        <f>H15/1</f>
        <v>130</v>
      </c>
      <c r="J15" s="114" t="s">
        <v>40</v>
      </c>
      <c r="K15" s="114">
        <f>I15/7.5</f>
        <v>17.333333333333332</v>
      </c>
      <c r="L15" s="114">
        <f aca="true" t="shared" si="0" ref="L15:L26">H15*F15</f>
        <v>1560</v>
      </c>
      <c r="M15" s="115">
        <f aca="true" t="shared" si="1" ref="M15:M28">H15*G15</f>
        <v>74880</v>
      </c>
    </row>
    <row r="16" spans="1:13" ht="12.75">
      <c r="A16" s="19">
        <v>3</v>
      </c>
      <c r="B16" s="5">
        <v>4820085742772</v>
      </c>
      <c r="C16" s="53" t="s">
        <v>123</v>
      </c>
      <c r="D16" s="81" t="s">
        <v>12</v>
      </c>
      <c r="E16" s="20" t="s">
        <v>10</v>
      </c>
      <c r="F16" s="20">
        <v>12</v>
      </c>
      <c r="G16" s="20">
        <v>576</v>
      </c>
      <c r="H16" s="139">
        <v>87</v>
      </c>
      <c r="I16" s="122">
        <f>H16/1</f>
        <v>87</v>
      </c>
      <c r="J16" s="21" t="s">
        <v>126</v>
      </c>
      <c r="K16" s="21">
        <f>I16/6</f>
        <v>14.5</v>
      </c>
      <c r="L16" s="21">
        <f t="shared" si="0"/>
        <v>1044</v>
      </c>
      <c r="M16" s="54">
        <f t="shared" si="1"/>
        <v>50112</v>
      </c>
    </row>
    <row r="17" spans="1:13" ht="12.75">
      <c r="A17" s="19">
        <v>4</v>
      </c>
      <c r="B17" s="5">
        <v>4820085742789</v>
      </c>
      <c r="C17" s="53" t="s">
        <v>123</v>
      </c>
      <c r="D17" s="81" t="s">
        <v>13</v>
      </c>
      <c r="E17" s="20" t="s">
        <v>10</v>
      </c>
      <c r="F17" s="20">
        <v>1</v>
      </c>
      <c r="G17" s="20">
        <v>128</v>
      </c>
      <c r="H17" s="139">
        <v>266</v>
      </c>
      <c r="I17" s="122">
        <f>H17/5</f>
        <v>53.2</v>
      </c>
      <c r="J17" s="21" t="s">
        <v>126</v>
      </c>
      <c r="K17" s="21">
        <f>I17/6</f>
        <v>8.866666666666667</v>
      </c>
      <c r="L17" s="21">
        <f t="shared" si="0"/>
        <v>266</v>
      </c>
      <c r="M17" s="54">
        <f t="shared" si="1"/>
        <v>34048</v>
      </c>
    </row>
    <row r="18" spans="1:13" ht="12.75">
      <c r="A18" s="19">
        <v>5</v>
      </c>
      <c r="B18" s="5">
        <v>4820085742796</v>
      </c>
      <c r="C18" s="53" t="s">
        <v>123</v>
      </c>
      <c r="D18" s="81" t="s">
        <v>15</v>
      </c>
      <c r="E18" s="20" t="s">
        <v>10</v>
      </c>
      <c r="F18" s="20">
        <v>1</v>
      </c>
      <c r="G18" s="20">
        <v>60</v>
      </c>
      <c r="H18" s="139">
        <v>466</v>
      </c>
      <c r="I18" s="122">
        <f>H18/10</f>
        <v>46.6</v>
      </c>
      <c r="J18" s="21" t="s">
        <v>126</v>
      </c>
      <c r="K18" s="21">
        <f>I18/6</f>
        <v>7.766666666666667</v>
      </c>
      <c r="L18" s="21">
        <f t="shared" si="0"/>
        <v>466</v>
      </c>
      <c r="M18" s="54">
        <f t="shared" si="1"/>
        <v>27960</v>
      </c>
    </row>
    <row r="19" spans="1:13" ht="12.75">
      <c r="A19" s="19">
        <v>6</v>
      </c>
      <c r="B19" s="5">
        <v>4820085742741</v>
      </c>
      <c r="C19" s="53" t="s">
        <v>124</v>
      </c>
      <c r="D19" s="81" t="s">
        <v>12</v>
      </c>
      <c r="E19" s="20" t="s">
        <v>10</v>
      </c>
      <c r="F19" s="20">
        <v>12</v>
      </c>
      <c r="G19" s="20">
        <v>576</v>
      </c>
      <c r="H19" s="139">
        <v>86</v>
      </c>
      <c r="I19" s="122">
        <f>H19/1</f>
        <v>86</v>
      </c>
      <c r="J19" s="21" t="s">
        <v>127</v>
      </c>
      <c r="K19" s="21">
        <f aca="true" t="shared" si="2" ref="K19:K24">I19/4</f>
        <v>21.5</v>
      </c>
      <c r="L19" s="21">
        <f t="shared" si="0"/>
        <v>1032</v>
      </c>
      <c r="M19" s="54">
        <f t="shared" si="1"/>
        <v>49536</v>
      </c>
    </row>
    <row r="20" spans="1:13" ht="12.75">
      <c r="A20" s="19">
        <v>7</v>
      </c>
      <c r="B20" s="5">
        <v>4820085742758</v>
      </c>
      <c r="C20" s="53" t="s">
        <v>124</v>
      </c>
      <c r="D20" s="81" t="s">
        <v>13</v>
      </c>
      <c r="E20" s="20" t="s">
        <v>10</v>
      </c>
      <c r="F20" s="20">
        <v>1</v>
      </c>
      <c r="G20" s="20">
        <v>128</v>
      </c>
      <c r="H20" s="139">
        <v>266</v>
      </c>
      <c r="I20" s="122">
        <f>H20/5</f>
        <v>53.2</v>
      </c>
      <c r="J20" s="21" t="s">
        <v>127</v>
      </c>
      <c r="K20" s="21">
        <f t="shared" si="2"/>
        <v>13.3</v>
      </c>
      <c r="L20" s="21">
        <f t="shared" si="0"/>
        <v>266</v>
      </c>
      <c r="M20" s="54">
        <f t="shared" si="1"/>
        <v>34048</v>
      </c>
    </row>
    <row r="21" spans="1:13" ht="12.75">
      <c r="A21" s="19">
        <v>8</v>
      </c>
      <c r="B21" s="5">
        <v>4820085742765</v>
      </c>
      <c r="C21" s="53" t="s">
        <v>124</v>
      </c>
      <c r="D21" s="81" t="s">
        <v>15</v>
      </c>
      <c r="E21" s="20" t="s">
        <v>10</v>
      </c>
      <c r="F21" s="20">
        <v>1</v>
      </c>
      <c r="G21" s="20">
        <v>60</v>
      </c>
      <c r="H21" s="139">
        <v>466</v>
      </c>
      <c r="I21" s="122">
        <f>H21/10</f>
        <v>46.6</v>
      </c>
      <c r="J21" s="21" t="s">
        <v>127</v>
      </c>
      <c r="K21" s="21">
        <f t="shared" si="2"/>
        <v>11.65</v>
      </c>
      <c r="L21" s="21">
        <f t="shared" si="0"/>
        <v>466</v>
      </c>
      <c r="M21" s="54">
        <f t="shared" si="1"/>
        <v>27960</v>
      </c>
    </row>
    <row r="22" spans="1:13" ht="12.75">
      <c r="A22" s="19">
        <v>9</v>
      </c>
      <c r="B22" s="5">
        <v>4820085742802</v>
      </c>
      <c r="C22" s="53" t="s">
        <v>125</v>
      </c>
      <c r="D22" s="81" t="s">
        <v>12</v>
      </c>
      <c r="E22" s="20" t="s">
        <v>10</v>
      </c>
      <c r="F22" s="20">
        <v>12</v>
      </c>
      <c r="G22" s="20">
        <v>576</v>
      </c>
      <c r="H22" s="139">
        <v>86</v>
      </c>
      <c r="I22" s="122">
        <f>H22/1</f>
        <v>86</v>
      </c>
      <c r="J22" s="21" t="s">
        <v>127</v>
      </c>
      <c r="K22" s="21">
        <f t="shared" si="2"/>
        <v>21.5</v>
      </c>
      <c r="L22" s="21">
        <f t="shared" si="0"/>
        <v>1032</v>
      </c>
      <c r="M22" s="54">
        <f t="shared" si="1"/>
        <v>49536</v>
      </c>
    </row>
    <row r="23" spans="1:13" ht="12.75">
      <c r="A23" s="19">
        <v>10</v>
      </c>
      <c r="B23" s="5">
        <v>4820085742819</v>
      </c>
      <c r="C23" s="53" t="s">
        <v>125</v>
      </c>
      <c r="D23" s="81" t="s">
        <v>13</v>
      </c>
      <c r="E23" s="20" t="s">
        <v>10</v>
      </c>
      <c r="F23" s="20">
        <v>1</v>
      </c>
      <c r="G23" s="20">
        <v>128</v>
      </c>
      <c r="H23" s="139">
        <v>266</v>
      </c>
      <c r="I23" s="122">
        <f>H23/5</f>
        <v>53.2</v>
      </c>
      <c r="J23" s="21" t="s">
        <v>127</v>
      </c>
      <c r="K23" s="21">
        <f t="shared" si="2"/>
        <v>13.3</v>
      </c>
      <c r="L23" s="21">
        <f t="shared" si="0"/>
        <v>266</v>
      </c>
      <c r="M23" s="54">
        <f t="shared" si="1"/>
        <v>34048</v>
      </c>
    </row>
    <row r="24" spans="1:13" ht="12.75">
      <c r="A24" s="19">
        <v>11</v>
      </c>
      <c r="B24" s="5">
        <v>4820085742826</v>
      </c>
      <c r="C24" s="53" t="s">
        <v>125</v>
      </c>
      <c r="D24" s="81" t="s">
        <v>15</v>
      </c>
      <c r="E24" s="20" t="s">
        <v>10</v>
      </c>
      <c r="F24" s="20">
        <v>1</v>
      </c>
      <c r="G24" s="20">
        <v>60</v>
      </c>
      <c r="H24" s="139">
        <v>466</v>
      </c>
      <c r="I24" s="122">
        <f>H24/10</f>
        <v>46.6</v>
      </c>
      <c r="J24" s="21" t="s">
        <v>127</v>
      </c>
      <c r="K24" s="21">
        <f t="shared" si="2"/>
        <v>11.65</v>
      </c>
      <c r="L24" s="21">
        <f t="shared" si="0"/>
        <v>466</v>
      </c>
      <c r="M24" s="54">
        <f t="shared" si="1"/>
        <v>27960</v>
      </c>
    </row>
    <row r="25" spans="1:13" ht="12.75">
      <c r="A25" s="19">
        <v>12</v>
      </c>
      <c r="B25" s="5">
        <v>4820085743267</v>
      </c>
      <c r="C25" s="53" t="s">
        <v>245</v>
      </c>
      <c r="D25" s="81" t="s">
        <v>12</v>
      </c>
      <c r="E25" s="20" t="s">
        <v>10</v>
      </c>
      <c r="F25" s="20">
        <v>12</v>
      </c>
      <c r="G25" s="20">
        <v>576</v>
      </c>
      <c r="H25" s="139">
        <v>86</v>
      </c>
      <c r="I25" s="122">
        <f>H25/1</f>
        <v>86</v>
      </c>
      <c r="J25" s="21" t="s">
        <v>253</v>
      </c>
      <c r="K25" s="21">
        <f>I25/4.5</f>
        <v>19.11111111111111</v>
      </c>
      <c r="L25" s="21">
        <f t="shared" si="0"/>
        <v>1032</v>
      </c>
      <c r="M25" s="54">
        <f t="shared" si="1"/>
        <v>49536</v>
      </c>
    </row>
    <row r="26" spans="1:13" ht="12.75">
      <c r="A26" s="19">
        <v>13</v>
      </c>
      <c r="B26" s="5">
        <v>4820085743250</v>
      </c>
      <c r="C26" s="53" t="s">
        <v>245</v>
      </c>
      <c r="D26" s="81" t="s">
        <v>13</v>
      </c>
      <c r="E26" s="20" t="s">
        <v>10</v>
      </c>
      <c r="F26" s="20">
        <v>1</v>
      </c>
      <c r="G26" s="20">
        <v>128</v>
      </c>
      <c r="H26" s="139">
        <v>266</v>
      </c>
      <c r="I26" s="122">
        <f>H26/5</f>
        <v>53.2</v>
      </c>
      <c r="J26" s="21" t="s">
        <v>253</v>
      </c>
      <c r="K26" s="21">
        <f>I26/4.5</f>
        <v>11.822222222222223</v>
      </c>
      <c r="L26" s="21">
        <f t="shared" si="0"/>
        <v>266</v>
      </c>
      <c r="M26" s="54">
        <f t="shared" si="1"/>
        <v>34048</v>
      </c>
    </row>
    <row r="27" spans="1:13" ht="12.75">
      <c r="A27" s="19">
        <v>14</v>
      </c>
      <c r="B27" s="73">
        <v>4820085747029</v>
      </c>
      <c r="C27" s="53" t="s">
        <v>347</v>
      </c>
      <c r="D27" s="81" t="s">
        <v>13</v>
      </c>
      <c r="E27" s="20" t="s">
        <v>10</v>
      </c>
      <c r="F27" s="20">
        <v>1</v>
      </c>
      <c r="G27" s="20">
        <v>128</v>
      </c>
      <c r="H27" s="139">
        <v>520</v>
      </c>
      <c r="I27" s="122">
        <f>H27/5</f>
        <v>104</v>
      </c>
      <c r="J27" s="21"/>
      <c r="K27" s="21"/>
      <c r="L27" s="21"/>
      <c r="M27" s="54">
        <f t="shared" si="1"/>
        <v>66560</v>
      </c>
    </row>
    <row r="28" spans="1:13" ht="12.75">
      <c r="A28" s="19">
        <v>15</v>
      </c>
      <c r="B28" s="73">
        <v>4820085747036</v>
      </c>
      <c r="C28" s="53" t="s">
        <v>347</v>
      </c>
      <c r="D28" s="81" t="s">
        <v>15</v>
      </c>
      <c r="E28" s="20" t="s">
        <v>10</v>
      </c>
      <c r="F28" s="20">
        <v>1</v>
      </c>
      <c r="G28" s="20">
        <v>60</v>
      </c>
      <c r="H28" s="139">
        <v>1025</v>
      </c>
      <c r="I28" s="122">
        <f>H28/10</f>
        <v>102.5</v>
      </c>
      <c r="J28" s="21"/>
      <c r="K28" s="21"/>
      <c r="L28" s="21"/>
      <c r="M28" s="54">
        <f t="shared" si="1"/>
        <v>61500</v>
      </c>
    </row>
    <row r="29" spans="1:13" ht="12.75">
      <c r="A29" s="19">
        <v>16</v>
      </c>
      <c r="B29" s="75" t="s">
        <v>250</v>
      </c>
      <c r="C29" s="75"/>
      <c r="D29" s="82"/>
      <c r="E29" s="75"/>
      <c r="F29" s="75"/>
      <c r="G29" s="75"/>
      <c r="H29" s="140"/>
      <c r="I29" s="123"/>
      <c r="J29" s="75"/>
      <c r="K29" s="75"/>
      <c r="L29" s="75"/>
      <c r="M29" s="75"/>
    </row>
    <row r="30" spans="1:13" ht="12.75">
      <c r="A30" s="19">
        <v>17</v>
      </c>
      <c r="B30" s="5">
        <v>4820085745179</v>
      </c>
      <c r="C30" s="99" t="s">
        <v>279</v>
      </c>
      <c r="D30" s="83" t="s">
        <v>278</v>
      </c>
      <c r="E30" s="20" t="s">
        <v>10</v>
      </c>
      <c r="F30" s="20">
        <v>10</v>
      </c>
      <c r="G30" s="20">
        <v>2520</v>
      </c>
      <c r="H30" s="139">
        <v>42</v>
      </c>
      <c r="I30" s="122"/>
      <c r="J30" s="21"/>
      <c r="K30" s="21"/>
      <c r="L30" s="21">
        <f aca="true" t="shared" si="3" ref="L30:L38">H30*F30</f>
        <v>420</v>
      </c>
      <c r="M30" s="54">
        <f aca="true" t="shared" si="4" ref="M30:M38">H30*G30</f>
        <v>105840</v>
      </c>
    </row>
    <row r="31" spans="1:13" ht="12.75">
      <c r="A31" s="19">
        <v>18</v>
      </c>
      <c r="B31" s="5">
        <v>4820085740457</v>
      </c>
      <c r="C31" s="99" t="s">
        <v>301</v>
      </c>
      <c r="D31" s="83" t="s">
        <v>13</v>
      </c>
      <c r="E31" s="20" t="s">
        <v>10</v>
      </c>
      <c r="F31" s="20" t="s">
        <v>14</v>
      </c>
      <c r="G31" s="20">
        <v>128</v>
      </c>
      <c r="H31" s="139">
        <v>270</v>
      </c>
      <c r="I31" s="122">
        <f>H31/5</f>
        <v>54</v>
      </c>
      <c r="J31" s="21" t="s">
        <v>251</v>
      </c>
      <c r="K31" s="21">
        <f>I31/1.2</f>
        <v>45</v>
      </c>
      <c r="L31" s="21">
        <f t="shared" si="3"/>
        <v>270</v>
      </c>
      <c r="M31" s="54">
        <f t="shared" si="4"/>
        <v>34560</v>
      </c>
    </row>
    <row r="32" spans="1:13" ht="12.75">
      <c r="A32" s="19">
        <v>19</v>
      </c>
      <c r="B32" s="5">
        <v>4820085740136</v>
      </c>
      <c r="C32" s="99" t="s">
        <v>301</v>
      </c>
      <c r="D32" s="83" t="s">
        <v>15</v>
      </c>
      <c r="E32" s="20" t="s">
        <v>10</v>
      </c>
      <c r="F32" s="20">
        <v>1</v>
      </c>
      <c r="G32" s="20">
        <v>60</v>
      </c>
      <c r="H32" s="139">
        <v>444</v>
      </c>
      <c r="I32" s="122">
        <f>H32/10</f>
        <v>44.4</v>
      </c>
      <c r="J32" s="21" t="s">
        <v>251</v>
      </c>
      <c r="K32" s="21">
        <f>I32/1.2</f>
        <v>37</v>
      </c>
      <c r="L32" s="21">
        <f t="shared" si="3"/>
        <v>444</v>
      </c>
      <c r="M32" s="54">
        <f t="shared" si="4"/>
        <v>26640</v>
      </c>
    </row>
    <row r="33" spans="1:13" ht="12.75">
      <c r="A33" s="19">
        <v>20</v>
      </c>
      <c r="B33" s="5">
        <v>4820085742857</v>
      </c>
      <c r="C33" s="99" t="s">
        <v>301</v>
      </c>
      <c r="D33" s="83" t="s">
        <v>129</v>
      </c>
      <c r="E33" s="20" t="s">
        <v>10</v>
      </c>
      <c r="F33" s="20">
        <v>1</v>
      </c>
      <c r="G33" s="20">
        <v>36</v>
      </c>
      <c r="H33" s="139">
        <v>883</v>
      </c>
      <c r="I33" s="122">
        <f>H33/20</f>
        <v>44.15</v>
      </c>
      <c r="J33" s="21" t="s">
        <v>251</v>
      </c>
      <c r="K33" s="21">
        <f>I33/1.2</f>
        <v>36.791666666666664</v>
      </c>
      <c r="L33" s="21">
        <f t="shared" si="3"/>
        <v>883</v>
      </c>
      <c r="M33" s="54">
        <f t="shared" si="4"/>
        <v>31788</v>
      </c>
    </row>
    <row r="34" spans="1:13" ht="12.75">
      <c r="A34" s="19">
        <v>21</v>
      </c>
      <c r="B34" s="5">
        <v>4820085743243</v>
      </c>
      <c r="C34" s="99" t="s">
        <v>302</v>
      </c>
      <c r="D34" s="83" t="s">
        <v>15</v>
      </c>
      <c r="E34" s="20" t="s">
        <v>10</v>
      </c>
      <c r="F34" s="20">
        <v>1</v>
      </c>
      <c r="G34" s="20">
        <v>60</v>
      </c>
      <c r="H34" s="139">
        <v>452</v>
      </c>
      <c r="I34" s="122">
        <f>H34/10</f>
        <v>45.2</v>
      </c>
      <c r="J34" s="21" t="s">
        <v>251</v>
      </c>
      <c r="K34" s="21">
        <f>I34/1.2</f>
        <v>37.66666666666667</v>
      </c>
      <c r="L34" s="21">
        <f t="shared" si="3"/>
        <v>452</v>
      </c>
      <c r="M34" s="54">
        <f t="shared" si="4"/>
        <v>27120</v>
      </c>
    </row>
    <row r="35" spans="1:13" ht="12.75">
      <c r="A35" s="19">
        <v>22</v>
      </c>
      <c r="B35" s="42">
        <v>4820085745445</v>
      </c>
      <c r="C35" s="99" t="s">
        <v>303</v>
      </c>
      <c r="D35" s="83" t="s">
        <v>16</v>
      </c>
      <c r="E35" s="20" t="s">
        <v>10</v>
      </c>
      <c r="F35" s="20">
        <v>3</v>
      </c>
      <c r="G35" s="20">
        <v>180</v>
      </c>
      <c r="H35" s="139">
        <v>122</v>
      </c>
      <c r="I35" s="122">
        <f>H35/1</f>
        <v>122</v>
      </c>
      <c r="J35" s="21" t="s">
        <v>251</v>
      </c>
      <c r="K35" s="21">
        <f>(I35/1.2)/10</f>
        <v>10.166666666666668</v>
      </c>
      <c r="L35" s="21">
        <f t="shared" si="3"/>
        <v>366</v>
      </c>
      <c r="M35" s="54">
        <f t="shared" si="4"/>
        <v>21960</v>
      </c>
    </row>
    <row r="36" spans="1:13" ht="12.75">
      <c r="A36" s="19">
        <v>23</v>
      </c>
      <c r="B36" s="42">
        <v>4820085745452</v>
      </c>
      <c r="C36" s="99" t="s">
        <v>303</v>
      </c>
      <c r="D36" s="83" t="s">
        <v>239</v>
      </c>
      <c r="E36" s="20" t="s">
        <v>10</v>
      </c>
      <c r="F36" s="20" t="s">
        <v>14</v>
      </c>
      <c r="G36" s="20">
        <v>90</v>
      </c>
      <c r="H36" s="139">
        <v>323</v>
      </c>
      <c r="I36" s="122">
        <f>H36/3</f>
        <v>107.66666666666667</v>
      </c>
      <c r="J36" s="21" t="s">
        <v>251</v>
      </c>
      <c r="K36" s="21">
        <f>(I36/1.2)/10</f>
        <v>8.972222222222223</v>
      </c>
      <c r="L36" s="21">
        <f t="shared" si="3"/>
        <v>323</v>
      </c>
      <c r="M36" s="54">
        <f t="shared" si="4"/>
        <v>29070</v>
      </c>
    </row>
    <row r="37" spans="1:13" ht="12.75">
      <c r="A37" s="19">
        <v>24</v>
      </c>
      <c r="B37" s="73">
        <v>4820085745605</v>
      </c>
      <c r="C37" s="56" t="s">
        <v>254</v>
      </c>
      <c r="D37" s="83" t="s">
        <v>13</v>
      </c>
      <c r="E37" s="20" t="s">
        <v>10</v>
      </c>
      <c r="F37" s="20">
        <v>1</v>
      </c>
      <c r="G37" s="20">
        <v>128</v>
      </c>
      <c r="H37" s="139">
        <v>480</v>
      </c>
      <c r="I37" s="122">
        <f>H37/5</f>
        <v>96</v>
      </c>
      <c r="J37" s="21" t="s">
        <v>252</v>
      </c>
      <c r="K37" s="21">
        <f>I37/3.7</f>
        <v>25.945945945945944</v>
      </c>
      <c r="L37" s="21">
        <f t="shared" si="3"/>
        <v>480</v>
      </c>
      <c r="M37" s="54">
        <f t="shared" si="4"/>
        <v>61440</v>
      </c>
    </row>
    <row r="38" spans="1:13" ht="12.75">
      <c r="A38" s="19">
        <v>25</v>
      </c>
      <c r="B38" s="73">
        <v>4820085745612</v>
      </c>
      <c r="C38" s="56" t="s">
        <v>255</v>
      </c>
      <c r="D38" s="83" t="s">
        <v>15</v>
      </c>
      <c r="E38" s="20" t="s">
        <v>10</v>
      </c>
      <c r="F38" s="20" t="s">
        <v>14</v>
      </c>
      <c r="G38" s="20">
        <v>60</v>
      </c>
      <c r="H38" s="139">
        <v>923</v>
      </c>
      <c r="I38" s="122">
        <f>H38/10</f>
        <v>92.3</v>
      </c>
      <c r="J38" s="21" t="s">
        <v>252</v>
      </c>
      <c r="K38" s="21">
        <f>I38/3.7</f>
        <v>24.945945945945944</v>
      </c>
      <c r="L38" s="21">
        <f t="shared" si="3"/>
        <v>923</v>
      </c>
      <c r="M38" s="54">
        <f t="shared" si="4"/>
        <v>55380</v>
      </c>
    </row>
    <row r="39" spans="1:13" ht="12.75">
      <c r="A39" s="19">
        <v>26</v>
      </c>
      <c r="B39" s="75" t="s">
        <v>154</v>
      </c>
      <c r="C39" s="75"/>
      <c r="D39" s="82"/>
      <c r="E39" s="75"/>
      <c r="F39" s="75"/>
      <c r="G39" s="75"/>
      <c r="H39" s="140"/>
      <c r="I39" s="123"/>
      <c r="J39" s="75"/>
      <c r="K39" s="75"/>
      <c r="L39" s="75"/>
      <c r="M39" s="75"/>
    </row>
    <row r="40" spans="1:13" ht="12.75">
      <c r="A40" s="19">
        <v>27</v>
      </c>
      <c r="B40" s="5">
        <v>4820085744417</v>
      </c>
      <c r="C40" s="43" t="s">
        <v>172</v>
      </c>
      <c r="D40" s="83" t="s">
        <v>149</v>
      </c>
      <c r="E40" s="20" t="s">
        <v>10</v>
      </c>
      <c r="F40" s="20">
        <v>6</v>
      </c>
      <c r="G40" s="20">
        <v>384</v>
      </c>
      <c r="H40" s="139">
        <v>213</v>
      </c>
      <c r="I40" s="122">
        <f>H40/0.9</f>
        <v>236.66666666666666</v>
      </c>
      <c r="J40" s="21" t="s">
        <v>21</v>
      </c>
      <c r="K40" s="21">
        <f aca="true" t="shared" si="5" ref="K40:K69">I40/8.5</f>
        <v>27.84313725490196</v>
      </c>
      <c r="L40" s="21">
        <f aca="true" t="shared" si="6" ref="L40:L69">H40*F40</f>
        <v>1278</v>
      </c>
      <c r="M40" s="54">
        <f aca="true" t="shared" si="7" ref="M40:M69">H40*G40</f>
        <v>81792</v>
      </c>
    </row>
    <row r="41" spans="1:13" ht="12.75">
      <c r="A41" s="19">
        <v>28</v>
      </c>
      <c r="B41" s="5">
        <v>4820085744424</v>
      </c>
      <c r="C41" s="43" t="s">
        <v>172</v>
      </c>
      <c r="D41" s="83" t="s">
        <v>148</v>
      </c>
      <c r="E41" s="20" t="s">
        <v>10</v>
      </c>
      <c r="F41" s="20" t="s">
        <v>14</v>
      </c>
      <c r="G41" s="20">
        <v>144</v>
      </c>
      <c r="H41" s="139">
        <v>557</v>
      </c>
      <c r="I41" s="122">
        <f>H41/2.5</f>
        <v>222.8</v>
      </c>
      <c r="J41" s="21" t="s">
        <v>21</v>
      </c>
      <c r="K41" s="21">
        <f t="shared" si="5"/>
        <v>26.211764705882356</v>
      </c>
      <c r="L41" s="21">
        <f t="shared" si="6"/>
        <v>557</v>
      </c>
      <c r="M41" s="54">
        <f t="shared" si="7"/>
        <v>80208</v>
      </c>
    </row>
    <row r="42" spans="1:13" ht="12.75">
      <c r="A42" s="19">
        <v>29</v>
      </c>
      <c r="B42" s="5">
        <v>4820085744431</v>
      </c>
      <c r="C42" s="43" t="s">
        <v>172</v>
      </c>
      <c r="D42" s="83" t="s">
        <v>15</v>
      </c>
      <c r="E42" s="20" t="s">
        <v>10</v>
      </c>
      <c r="F42" s="20">
        <v>1</v>
      </c>
      <c r="G42" s="20">
        <v>44</v>
      </c>
      <c r="H42" s="139">
        <v>1972</v>
      </c>
      <c r="I42" s="122">
        <f>H42/10</f>
        <v>197.2</v>
      </c>
      <c r="J42" s="21" t="s">
        <v>21</v>
      </c>
      <c r="K42" s="21">
        <f t="shared" si="5"/>
        <v>23.2</v>
      </c>
      <c r="L42" s="21">
        <f t="shared" si="6"/>
        <v>1972</v>
      </c>
      <c r="M42" s="54">
        <f t="shared" si="7"/>
        <v>86768</v>
      </c>
    </row>
    <row r="43" spans="1:13" ht="12.75">
      <c r="A43" s="19">
        <v>30</v>
      </c>
      <c r="B43" s="5">
        <v>4820085744387</v>
      </c>
      <c r="C43" s="43" t="s">
        <v>173</v>
      </c>
      <c r="D43" s="83" t="s">
        <v>149</v>
      </c>
      <c r="E43" s="20" t="s">
        <v>10</v>
      </c>
      <c r="F43" s="20">
        <v>6</v>
      </c>
      <c r="G43" s="20">
        <v>384</v>
      </c>
      <c r="H43" s="139">
        <v>213</v>
      </c>
      <c r="I43" s="122">
        <f>H43/0.9</f>
        <v>236.66666666666666</v>
      </c>
      <c r="J43" s="21" t="s">
        <v>21</v>
      </c>
      <c r="K43" s="21">
        <f t="shared" si="5"/>
        <v>27.84313725490196</v>
      </c>
      <c r="L43" s="21">
        <f t="shared" si="6"/>
        <v>1278</v>
      </c>
      <c r="M43" s="54">
        <f t="shared" si="7"/>
        <v>81792</v>
      </c>
    </row>
    <row r="44" spans="1:13" ht="12.75">
      <c r="A44" s="19">
        <v>31</v>
      </c>
      <c r="B44" s="5">
        <v>4820085744394</v>
      </c>
      <c r="C44" s="43" t="s">
        <v>173</v>
      </c>
      <c r="D44" s="83" t="s">
        <v>148</v>
      </c>
      <c r="E44" s="20" t="s">
        <v>10</v>
      </c>
      <c r="F44" s="20" t="s">
        <v>14</v>
      </c>
      <c r="G44" s="20">
        <v>144</v>
      </c>
      <c r="H44" s="139">
        <v>557</v>
      </c>
      <c r="I44" s="122">
        <f>H44/2.5</f>
        <v>222.8</v>
      </c>
      <c r="J44" s="21" t="s">
        <v>21</v>
      </c>
      <c r="K44" s="21">
        <f t="shared" si="5"/>
        <v>26.211764705882356</v>
      </c>
      <c r="L44" s="21">
        <f t="shared" si="6"/>
        <v>557</v>
      </c>
      <c r="M44" s="54">
        <f t="shared" si="7"/>
        <v>80208</v>
      </c>
    </row>
    <row r="45" spans="1:13" ht="12.75">
      <c r="A45" s="19">
        <v>32</v>
      </c>
      <c r="B45" s="5">
        <v>4820085744400</v>
      </c>
      <c r="C45" s="43" t="s">
        <v>173</v>
      </c>
      <c r="D45" s="83" t="s">
        <v>15</v>
      </c>
      <c r="E45" s="20" t="s">
        <v>10</v>
      </c>
      <c r="F45" s="20">
        <v>1</v>
      </c>
      <c r="G45" s="20">
        <v>44</v>
      </c>
      <c r="H45" s="139">
        <v>1972</v>
      </c>
      <c r="I45" s="122">
        <f>H45/10</f>
        <v>197.2</v>
      </c>
      <c r="J45" s="21" t="s">
        <v>21</v>
      </c>
      <c r="K45" s="21">
        <f t="shared" si="5"/>
        <v>23.2</v>
      </c>
      <c r="L45" s="21">
        <f t="shared" si="6"/>
        <v>1972</v>
      </c>
      <c r="M45" s="54">
        <f t="shared" si="7"/>
        <v>86768</v>
      </c>
    </row>
    <row r="46" spans="1:13" ht="12.75">
      <c r="A46" s="19">
        <v>33</v>
      </c>
      <c r="B46" s="5">
        <v>4820085744448</v>
      </c>
      <c r="C46" s="43" t="s">
        <v>174</v>
      </c>
      <c r="D46" s="83" t="s">
        <v>149</v>
      </c>
      <c r="E46" s="20" t="s">
        <v>10</v>
      </c>
      <c r="F46" s="20">
        <v>6</v>
      </c>
      <c r="G46" s="20">
        <v>384</v>
      </c>
      <c r="H46" s="139">
        <v>213</v>
      </c>
      <c r="I46" s="122">
        <f>H46/0.9</f>
        <v>236.66666666666666</v>
      </c>
      <c r="J46" s="21" t="s">
        <v>21</v>
      </c>
      <c r="K46" s="21">
        <f t="shared" si="5"/>
        <v>27.84313725490196</v>
      </c>
      <c r="L46" s="21">
        <f t="shared" si="6"/>
        <v>1278</v>
      </c>
      <c r="M46" s="54">
        <f t="shared" si="7"/>
        <v>81792</v>
      </c>
    </row>
    <row r="47" spans="1:13" ht="12.75">
      <c r="A47" s="19">
        <v>34</v>
      </c>
      <c r="B47" s="5">
        <v>4820085744455</v>
      </c>
      <c r="C47" s="43" t="s">
        <v>174</v>
      </c>
      <c r="D47" s="83" t="s">
        <v>148</v>
      </c>
      <c r="E47" s="20" t="s">
        <v>10</v>
      </c>
      <c r="F47" s="20" t="s">
        <v>14</v>
      </c>
      <c r="G47" s="20">
        <v>144</v>
      </c>
      <c r="H47" s="139">
        <v>557</v>
      </c>
      <c r="I47" s="122">
        <f>H47/2.5</f>
        <v>222.8</v>
      </c>
      <c r="J47" s="21" t="s">
        <v>21</v>
      </c>
      <c r="K47" s="21">
        <f t="shared" si="5"/>
        <v>26.211764705882356</v>
      </c>
      <c r="L47" s="21">
        <f t="shared" si="6"/>
        <v>557</v>
      </c>
      <c r="M47" s="54">
        <f t="shared" si="7"/>
        <v>80208</v>
      </c>
    </row>
    <row r="48" spans="1:13" ht="12.75">
      <c r="A48" s="19">
        <v>35</v>
      </c>
      <c r="B48" s="5">
        <v>4820085744462</v>
      </c>
      <c r="C48" s="43" t="s">
        <v>174</v>
      </c>
      <c r="D48" s="83" t="s">
        <v>15</v>
      </c>
      <c r="E48" s="20" t="s">
        <v>10</v>
      </c>
      <c r="F48" s="20">
        <v>1</v>
      </c>
      <c r="G48" s="20">
        <v>44</v>
      </c>
      <c r="H48" s="139">
        <v>1972</v>
      </c>
      <c r="I48" s="122">
        <f>H48/10</f>
        <v>197.2</v>
      </c>
      <c r="J48" s="21" t="s">
        <v>21</v>
      </c>
      <c r="K48" s="21">
        <f t="shared" si="5"/>
        <v>23.2</v>
      </c>
      <c r="L48" s="21">
        <f t="shared" si="6"/>
        <v>1972</v>
      </c>
      <c r="M48" s="54">
        <f t="shared" si="7"/>
        <v>86768</v>
      </c>
    </row>
    <row r="49" spans="1:13" ht="12.75">
      <c r="A49" s="19">
        <v>36</v>
      </c>
      <c r="B49" s="5">
        <v>4820085744479</v>
      </c>
      <c r="C49" s="43" t="s">
        <v>175</v>
      </c>
      <c r="D49" s="83" t="s">
        <v>149</v>
      </c>
      <c r="E49" s="20" t="s">
        <v>10</v>
      </c>
      <c r="F49" s="20">
        <v>6</v>
      </c>
      <c r="G49" s="20">
        <v>384</v>
      </c>
      <c r="H49" s="139">
        <v>213</v>
      </c>
      <c r="I49" s="122">
        <f>H49/0.9</f>
        <v>236.66666666666666</v>
      </c>
      <c r="J49" s="21" t="s">
        <v>21</v>
      </c>
      <c r="K49" s="21">
        <f t="shared" si="5"/>
        <v>27.84313725490196</v>
      </c>
      <c r="L49" s="21">
        <f t="shared" si="6"/>
        <v>1278</v>
      </c>
      <c r="M49" s="54">
        <f t="shared" si="7"/>
        <v>81792</v>
      </c>
    </row>
    <row r="50" spans="1:13" ht="12.75">
      <c r="A50" s="19">
        <v>37</v>
      </c>
      <c r="B50" s="5">
        <v>4820085744486</v>
      </c>
      <c r="C50" s="43" t="s">
        <v>175</v>
      </c>
      <c r="D50" s="83" t="s">
        <v>148</v>
      </c>
      <c r="E50" s="20" t="s">
        <v>10</v>
      </c>
      <c r="F50" s="20" t="s">
        <v>14</v>
      </c>
      <c r="G50" s="20">
        <v>144</v>
      </c>
      <c r="H50" s="139">
        <v>557</v>
      </c>
      <c r="I50" s="122">
        <f>H50/2.5</f>
        <v>222.8</v>
      </c>
      <c r="J50" s="21" t="s">
        <v>21</v>
      </c>
      <c r="K50" s="21">
        <f t="shared" si="5"/>
        <v>26.211764705882356</v>
      </c>
      <c r="L50" s="21">
        <f t="shared" si="6"/>
        <v>557</v>
      </c>
      <c r="M50" s="54">
        <f t="shared" si="7"/>
        <v>80208</v>
      </c>
    </row>
    <row r="51" spans="1:13" ht="12.75">
      <c r="A51" s="19">
        <v>38</v>
      </c>
      <c r="B51" s="5">
        <v>4820085744493</v>
      </c>
      <c r="C51" s="43" t="s">
        <v>175</v>
      </c>
      <c r="D51" s="83" t="s">
        <v>15</v>
      </c>
      <c r="E51" s="20" t="s">
        <v>10</v>
      </c>
      <c r="F51" s="20">
        <v>1</v>
      </c>
      <c r="G51" s="20">
        <v>44</v>
      </c>
      <c r="H51" s="139">
        <v>1972</v>
      </c>
      <c r="I51" s="122">
        <f>H51/10</f>
        <v>197.2</v>
      </c>
      <c r="J51" s="21" t="s">
        <v>21</v>
      </c>
      <c r="K51" s="21">
        <f t="shared" si="5"/>
        <v>23.2</v>
      </c>
      <c r="L51" s="21">
        <f t="shared" si="6"/>
        <v>1972</v>
      </c>
      <c r="M51" s="54">
        <f t="shared" si="7"/>
        <v>86768</v>
      </c>
    </row>
    <row r="52" spans="1:13" ht="12.75">
      <c r="A52" s="19">
        <v>39</v>
      </c>
      <c r="B52" s="5">
        <v>4820085744509</v>
      </c>
      <c r="C52" s="43" t="s">
        <v>176</v>
      </c>
      <c r="D52" s="83" t="s">
        <v>149</v>
      </c>
      <c r="E52" s="20" t="s">
        <v>10</v>
      </c>
      <c r="F52" s="20">
        <v>6</v>
      </c>
      <c r="G52" s="20">
        <v>384</v>
      </c>
      <c r="H52" s="139">
        <v>213</v>
      </c>
      <c r="I52" s="122">
        <f>H52/0.9</f>
        <v>236.66666666666666</v>
      </c>
      <c r="J52" s="21" t="s">
        <v>21</v>
      </c>
      <c r="K52" s="21">
        <f t="shared" si="5"/>
        <v>27.84313725490196</v>
      </c>
      <c r="L52" s="21">
        <f t="shared" si="6"/>
        <v>1278</v>
      </c>
      <c r="M52" s="54">
        <f t="shared" si="7"/>
        <v>81792</v>
      </c>
    </row>
    <row r="53" spans="1:13" ht="12.75">
      <c r="A53" s="19">
        <v>40</v>
      </c>
      <c r="B53" s="5">
        <v>4820085744516</v>
      </c>
      <c r="C53" s="43" t="s">
        <v>176</v>
      </c>
      <c r="D53" s="83" t="s">
        <v>148</v>
      </c>
      <c r="E53" s="20" t="s">
        <v>10</v>
      </c>
      <c r="F53" s="20" t="s">
        <v>14</v>
      </c>
      <c r="G53" s="20">
        <v>144</v>
      </c>
      <c r="H53" s="139">
        <v>557</v>
      </c>
      <c r="I53" s="122">
        <f>H53/2.5</f>
        <v>222.8</v>
      </c>
      <c r="J53" s="21" t="s">
        <v>21</v>
      </c>
      <c r="K53" s="21">
        <f t="shared" si="5"/>
        <v>26.211764705882356</v>
      </c>
      <c r="L53" s="21">
        <f t="shared" si="6"/>
        <v>557</v>
      </c>
      <c r="M53" s="54">
        <f t="shared" si="7"/>
        <v>80208</v>
      </c>
    </row>
    <row r="54" spans="1:13" ht="12.75">
      <c r="A54" s="19">
        <v>41</v>
      </c>
      <c r="B54" s="5">
        <v>4820085744523</v>
      </c>
      <c r="C54" s="43" t="s">
        <v>176</v>
      </c>
      <c r="D54" s="83" t="s">
        <v>15</v>
      </c>
      <c r="E54" s="20" t="s">
        <v>10</v>
      </c>
      <c r="F54" s="20">
        <v>1</v>
      </c>
      <c r="G54" s="20">
        <v>44</v>
      </c>
      <c r="H54" s="139">
        <v>1972</v>
      </c>
      <c r="I54" s="122">
        <f>H54/10</f>
        <v>197.2</v>
      </c>
      <c r="J54" s="21" t="s">
        <v>21</v>
      </c>
      <c r="K54" s="21">
        <f t="shared" si="5"/>
        <v>23.2</v>
      </c>
      <c r="L54" s="21">
        <f t="shared" si="6"/>
        <v>1972</v>
      </c>
      <c r="M54" s="54">
        <f t="shared" si="7"/>
        <v>86768</v>
      </c>
    </row>
    <row r="55" spans="1:13" ht="12.75">
      <c r="A55" s="19">
        <v>42</v>
      </c>
      <c r="B55" s="5">
        <v>4820085744530</v>
      </c>
      <c r="C55" s="43" t="s">
        <v>177</v>
      </c>
      <c r="D55" s="83" t="s">
        <v>149</v>
      </c>
      <c r="E55" s="20" t="s">
        <v>10</v>
      </c>
      <c r="F55" s="20">
        <v>6</v>
      </c>
      <c r="G55" s="20">
        <v>384</v>
      </c>
      <c r="H55" s="139">
        <v>213</v>
      </c>
      <c r="I55" s="122">
        <f>H55/0.9</f>
        <v>236.66666666666666</v>
      </c>
      <c r="J55" s="21" t="s">
        <v>21</v>
      </c>
      <c r="K55" s="21">
        <f t="shared" si="5"/>
        <v>27.84313725490196</v>
      </c>
      <c r="L55" s="21">
        <f t="shared" si="6"/>
        <v>1278</v>
      </c>
      <c r="M55" s="54">
        <f t="shared" si="7"/>
        <v>81792</v>
      </c>
    </row>
    <row r="56" spans="1:13" ht="12.75">
      <c r="A56" s="19">
        <v>43</v>
      </c>
      <c r="B56" s="5">
        <v>4820085744547</v>
      </c>
      <c r="C56" s="43" t="s">
        <v>177</v>
      </c>
      <c r="D56" s="83" t="s">
        <v>148</v>
      </c>
      <c r="E56" s="20" t="s">
        <v>10</v>
      </c>
      <c r="F56" s="20" t="s">
        <v>14</v>
      </c>
      <c r="G56" s="20">
        <v>144</v>
      </c>
      <c r="H56" s="139">
        <v>557</v>
      </c>
      <c r="I56" s="122">
        <f>H56/2.5</f>
        <v>222.8</v>
      </c>
      <c r="J56" s="21" t="s">
        <v>21</v>
      </c>
      <c r="K56" s="21">
        <f t="shared" si="5"/>
        <v>26.211764705882356</v>
      </c>
      <c r="L56" s="21">
        <f t="shared" si="6"/>
        <v>557</v>
      </c>
      <c r="M56" s="54">
        <f t="shared" si="7"/>
        <v>80208</v>
      </c>
    </row>
    <row r="57" spans="1:13" ht="12.75">
      <c r="A57" s="19">
        <v>44</v>
      </c>
      <c r="B57" s="5">
        <v>4820085744554</v>
      </c>
      <c r="C57" s="43" t="s">
        <v>177</v>
      </c>
      <c r="D57" s="83" t="s">
        <v>15</v>
      </c>
      <c r="E57" s="20" t="s">
        <v>10</v>
      </c>
      <c r="F57" s="20">
        <v>1</v>
      </c>
      <c r="G57" s="20">
        <v>44</v>
      </c>
      <c r="H57" s="139">
        <v>1972</v>
      </c>
      <c r="I57" s="122">
        <f>H57/10</f>
        <v>197.2</v>
      </c>
      <c r="J57" s="21" t="s">
        <v>21</v>
      </c>
      <c r="K57" s="21">
        <f t="shared" si="5"/>
        <v>23.2</v>
      </c>
      <c r="L57" s="21">
        <f t="shared" si="6"/>
        <v>1972</v>
      </c>
      <c r="M57" s="54">
        <f t="shared" si="7"/>
        <v>86768</v>
      </c>
    </row>
    <row r="58" spans="1:13" ht="12.75">
      <c r="A58" s="19">
        <v>45</v>
      </c>
      <c r="B58" s="5">
        <v>4820085744561</v>
      </c>
      <c r="C58" s="43" t="s">
        <v>178</v>
      </c>
      <c r="D58" s="83" t="s">
        <v>149</v>
      </c>
      <c r="E58" s="20" t="s">
        <v>10</v>
      </c>
      <c r="F58" s="20">
        <v>6</v>
      </c>
      <c r="G58" s="20">
        <v>384</v>
      </c>
      <c r="H58" s="139">
        <v>213</v>
      </c>
      <c r="I58" s="122">
        <f>H58/0.9</f>
        <v>236.66666666666666</v>
      </c>
      <c r="J58" s="21" t="s">
        <v>21</v>
      </c>
      <c r="K58" s="21">
        <f t="shared" si="5"/>
        <v>27.84313725490196</v>
      </c>
      <c r="L58" s="21">
        <f t="shared" si="6"/>
        <v>1278</v>
      </c>
      <c r="M58" s="54">
        <f t="shared" si="7"/>
        <v>81792</v>
      </c>
    </row>
    <row r="59" spans="1:13" ht="12.75">
      <c r="A59" s="19">
        <v>46</v>
      </c>
      <c r="B59" s="5">
        <v>4820085744578</v>
      </c>
      <c r="C59" s="43" t="s">
        <v>178</v>
      </c>
      <c r="D59" s="83" t="s">
        <v>148</v>
      </c>
      <c r="E59" s="20" t="s">
        <v>10</v>
      </c>
      <c r="F59" s="20" t="s">
        <v>14</v>
      </c>
      <c r="G59" s="20">
        <v>144</v>
      </c>
      <c r="H59" s="139">
        <v>557</v>
      </c>
      <c r="I59" s="122">
        <f>H59/2.5</f>
        <v>222.8</v>
      </c>
      <c r="J59" s="21" t="s">
        <v>21</v>
      </c>
      <c r="K59" s="21">
        <f t="shared" si="5"/>
        <v>26.211764705882356</v>
      </c>
      <c r="L59" s="21">
        <f t="shared" si="6"/>
        <v>557</v>
      </c>
      <c r="M59" s="54">
        <f t="shared" si="7"/>
        <v>80208</v>
      </c>
    </row>
    <row r="60" spans="1:13" ht="12.75">
      <c r="A60" s="19">
        <v>47</v>
      </c>
      <c r="B60" s="5">
        <v>4820085744585</v>
      </c>
      <c r="C60" s="43" t="s">
        <v>178</v>
      </c>
      <c r="D60" s="83" t="s">
        <v>15</v>
      </c>
      <c r="E60" s="20" t="s">
        <v>10</v>
      </c>
      <c r="F60" s="20">
        <v>1</v>
      </c>
      <c r="G60" s="20">
        <v>44</v>
      </c>
      <c r="H60" s="139">
        <v>1972</v>
      </c>
      <c r="I60" s="122">
        <f>H60/10</f>
        <v>197.2</v>
      </c>
      <c r="J60" s="21" t="s">
        <v>21</v>
      </c>
      <c r="K60" s="21">
        <f t="shared" si="5"/>
        <v>23.2</v>
      </c>
      <c r="L60" s="21">
        <f t="shared" si="6"/>
        <v>1972</v>
      </c>
      <c r="M60" s="54">
        <f t="shared" si="7"/>
        <v>86768</v>
      </c>
    </row>
    <row r="61" spans="1:13" ht="12.75">
      <c r="A61" s="19">
        <v>48</v>
      </c>
      <c r="B61" s="5">
        <v>4820085744684</v>
      </c>
      <c r="C61" s="43" t="s">
        <v>179</v>
      </c>
      <c r="D61" s="83" t="s">
        <v>149</v>
      </c>
      <c r="E61" s="20" t="s">
        <v>10</v>
      </c>
      <c r="F61" s="20">
        <v>6</v>
      </c>
      <c r="G61" s="20">
        <v>384</v>
      </c>
      <c r="H61" s="139">
        <v>213</v>
      </c>
      <c r="I61" s="122">
        <f>H61/0.9</f>
        <v>236.66666666666666</v>
      </c>
      <c r="J61" s="21" t="s">
        <v>21</v>
      </c>
      <c r="K61" s="21">
        <f t="shared" si="5"/>
        <v>27.84313725490196</v>
      </c>
      <c r="L61" s="21">
        <f t="shared" si="6"/>
        <v>1278</v>
      </c>
      <c r="M61" s="54">
        <f t="shared" si="7"/>
        <v>81792</v>
      </c>
    </row>
    <row r="62" spans="1:13" ht="12.75">
      <c r="A62" s="19">
        <v>49</v>
      </c>
      <c r="B62" s="5">
        <v>4820085744691</v>
      </c>
      <c r="C62" s="43" t="s">
        <v>179</v>
      </c>
      <c r="D62" s="83" t="s">
        <v>148</v>
      </c>
      <c r="E62" s="20" t="s">
        <v>10</v>
      </c>
      <c r="F62" s="20" t="s">
        <v>14</v>
      </c>
      <c r="G62" s="20">
        <v>144</v>
      </c>
      <c r="H62" s="139">
        <v>557</v>
      </c>
      <c r="I62" s="122">
        <f>H62/2.5</f>
        <v>222.8</v>
      </c>
      <c r="J62" s="21" t="s">
        <v>21</v>
      </c>
      <c r="K62" s="21">
        <f t="shared" si="5"/>
        <v>26.211764705882356</v>
      </c>
      <c r="L62" s="21">
        <f t="shared" si="6"/>
        <v>557</v>
      </c>
      <c r="M62" s="54">
        <f t="shared" si="7"/>
        <v>80208</v>
      </c>
    </row>
    <row r="63" spans="1:13" ht="12.75">
      <c r="A63" s="19">
        <v>50</v>
      </c>
      <c r="B63" s="5">
        <v>4820085744707</v>
      </c>
      <c r="C63" s="43" t="s">
        <v>179</v>
      </c>
      <c r="D63" s="83" t="s">
        <v>15</v>
      </c>
      <c r="E63" s="20" t="s">
        <v>10</v>
      </c>
      <c r="F63" s="20">
        <v>1</v>
      </c>
      <c r="G63" s="20">
        <v>44</v>
      </c>
      <c r="H63" s="139">
        <v>1972</v>
      </c>
      <c r="I63" s="122">
        <f>H63/10</f>
        <v>197.2</v>
      </c>
      <c r="J63" s="21" t="s">
        <v>21</v>
      </c>
      <c r="K63" s="21">
        <f t="shared" si="5"/>
        <v>23.2</v>
      </c>
      <c r="L63" s="21">
        <f t="shared" si="6"/>
        <v>1972</v>
      </c>
      <c r="M63" s="54">
        <f t="shared" si="7"/>
        <v>86768</v>
      </c>
    </row>
    <row r="64" spans="1:13" ht="12.75">
      <c r="A64" s="19">
        <v>51</v>
      </c>
      <c r="B64" s="5">
        <v>4820085744714</v>
      </c>
      <c r="C64" s="43" t="s">
        <v>180</v>
      </c>
      <c r="D64" s="83" t="s">
        <v>149</v>
      </c>
      <c r="E64" s="20" t="s">
        <v>10</v>
      </c>
      <c r="F64" s="20">
        <v>6</v>
      </c>
      <c r="G64" s="20">
        <v>384</v>
      </c>
      <c r="H64" s="139">
        <v>213</v>
      </c>
      <c r="I64" s="122">
        <f>H64/0.9</f>
        <v>236.66666666666666</v>
      </c>
      <c r="J64" s="21" t="s">
        <v>21</v>
      </c>
      <c r="K64" s="21">
        <f t="shared" si="5"/>
        <v>27.84313725490196</v>
      </c>
      <c r="L64" s="21">
        <f t="shared" si="6"/>
        <v>1278</v>
      </c>
      <c r="M64" s="54">
        <f t="shared" si="7"/>
        <v>81792</v>
      </c>
    </row>
    <row r="65" spans="1:13" ht="12.75">
      <c r="A65" s="19">
        <v>52</v>
      </c>
      <c r="B65" s="5">
        <v>4820085744721</v>
      </c>
      <c r="C65" s="43" t="s">
        <v>180</v>
      </c>
      <c r="D65" s="83" t="s">
        <v>148</v>
      </c>
      <c r="E65" s="20" t="s">
        <v>10</v>
      </c>
      <c r="F65" s="20" t="s">
        <v>14</v>
      </c>
      <c r="G65" s="20">
        <v>144</v>
      </c>
      <c r="H65" s="139">
        <v>557</v>
      </c>
      <c r="I65" s="122">
        <f>H65/2.5</f>
        <v>222.8</v>
      </c>
      <c r="J65" s="21" t="s">
        <v>21</v>
      </c>
      <c r="K65" s="21">
        <f t="shared" si="5"/>
        <v>26.211764705882356</v>
      </c>
      <c r="L65" s="21">
        <f t="shared" si="6"/>
        <v>557</v>
      </c>
      <c r="M65" s="54">
        <f t="shared" si="7"/>
        <v>80208</v>
      </c>
    </row>
    <row r="66" spans="1:13" ht="12.75">
      <c r="A66" s="19">
        <v>53</v>
      </c>
      <c r="B66" s="5">
        <v>4820085744738</v>
      </c>
      <c r="C66" s="43" t="s">
        <v>180</v>
      </c>
      <c r="D66" s="83" t="s">
        <v>15</v>
      </c>
      <c r="E66" s="20" t="s">
        <v>10</v>
      </c>
      <c r="F66" s="20">
        <v>1</v>
      </c>
      <c r="G66" s="20">
        <v>44</v>
      </c>
      <c r="H66" s="139">
        <v>1972</v>
      </c>
      <c r="I66" s="122">
        <f>H66/10</f>
        <v>197.2</v>
      </c>
      <c r="J66" s="21" t="s">
        <v>21</v>
      </c>
      <c r="K66" s="21">
        <f t="shared" si="5"/>
        <v>23.2</v>
      </c>
      <c r="L66" s="21">
        <f t="shared" si="6"/>
        <v>1972</v>
      </c>
      <c r="M66" s="54">
        <f t="shared" si="7"/>
        <v>86768</v>
      </c>
    </row>
    <row r="67" spans="1:13" ht="12.75">
      <c r="A67" s="19">
        <v>54</v>
      </c>
      <c r="B67" s="5">
        <v>4820085744745</v>
      </c>
      <c r="C67" s="43" t="s">
        <v>181</v>
      </c>
      <c r="D67" s="83" t="s">
        <v>149</v>
      </c>
      <c r="E67" s="20" t="s">
        <v>10</v>
      </c>
      <c r="F67" s="20">
        <v>6</v>
      </c>
      <c r="G67" s="20">
        <v>384</v>
      </c>
      <c r="H67" s="139">
        <v>213</v>
      </c>
      <c r="I67" s="122">
        <f>H67/0.9</f>
        <v>236.66666666666666</v>
      </c>
      <c r="J67" s="21" t="s">
        <v>21</v>
      </c>
      <c r="K67" s="21">
        <f t="shared" si="5"/>
        <v>27.84313725490196</v>
      </c>
      <c r="L67" s="21">
        <f t="shared" si="6"/>
        <v>1278</v>
      </c>
      <c r="M67" s="54">
        <f t="shared" si="7"/>
        <v>81792</v>
      </c>
    </row>
    <row r="68" spans="1:13" ht="12.75">
      <c r="A68" s="19">
        <v>55</v>
      </c>
      <c r="B68" s="5">
        <v>4820085744752</v>
      </c>
      <c r="C68" s="43" t="s">
        <v>181</v>
      </c>
      <c r="D68" s="83" t="s">
        <v>148</v>
      </c>
      <c r="E68" s="20" t="s">
        <v>10</v>
      </c>
      <c r="F68" s="20" t="s">
        <v>14</v>
      </c>
      <c r="G68" s="20">
        <v>144</v>
      </c>
      <c r="H68" s="139">
        <v>557</v>
      </c>
      <c r="I68" s="122">
        <f>H68/2.5</f>
        <v>222.8</v>
      </c>
      <c r="J68" s="21" t="s">
        <v>21</v>
      </c>
      <c r="K68" s="21">
        <f t="shared" si="5"/>
        <v>26.211764705882356</v>
      </c>
      <c r="L68" s="21">
        <f t="shared" si="6"/>
        <v>557</v>
      </c>
      <c r="M68" s="54">
        <f t="shared" si="7"/>
        <v>80208</v>
      </c>
    </row>
    <row r="69" spans="1:13" ht="12.75">
      <c r="A69" s="19">
        <v>56</v>
      </c>
      <c r="B69" s="5">
        <v>4820085744769</v>
      </c>
      <c r="C69" s="68" t="s">
        <v>240</v>
      </c>
      <c r="D69" s="83" t="s">
        <v>15</v>
      </c>
      <c r="E69" s="20" t="s">
        <v>10</v>
      </c>
      <c r="F69" s="20">
        <v>1</v>
      </c>
      <c r="G69" s="20">
        <v>44</v>
      </c>
      <c r="H69" s="139">
        <v>1972</v>
      </c>
      <c r="I69" s="122">
        <f>H69/10</f>
        <v>197.2</v>
      </c>
      <c r="J69" s="21" t="s">
        <v>21</v>
      </c>
      <c r="K69" s="21">
        <f t="shared" si="5"/>
        <v>23.2</v>
      </c>
      <c r="L69" s="21">
        <f t="shared" si="6"/>
        <v>1972</v>
      </c>
      <c r="M69" s="54">
        <f t="shared" si="7"/>
        <v>86768</v>
      </c>
    </row>
    <row r="70" spans="1:13" ht="12.75">
      <c r="A70" s="19">
        <v>57</v>
      </c>
      <c r="B70" s="74" t="s">
        <v>155</v>
      </c>
      <c r="C70" s="74"/>
      <c r="D70" s="80"/>
      <c r="E70" s="74"/>
      <c r="F70" s="74"/>
      <c r="G70" s="74"/>
      <c r="H70" s="141"/>
      <c r="I70" s="120"/>
      <c r="J70" s="74"/>
      <c r="K70" s="74"/>
      <c r="L70" s="74"/>
      <c r="M70" s="74"/>
    </row>
    <row r="71" spans="1:13" ht="12.75">
      <c r="A71" s="19">
        <v>58</v>
      </c>
      <c r="B71" s="58" t="s">
        <v>156</v>
      </c>
      <c r="C71" s="56"/>
      <c r="D71" s="85"/>
      <c r="E71" s="56"/>
      <c r="F71" s="56"/>
      <c r="G71" s="56"/>
      <c r="H71" s="142"/>
      <c r="I71" s="124"/>
      <c r="J71" s="56"/>
      <c r="K71" s="56"/>
      <c r="L71" s="56"/>
      <c r="M71" s="56"/>
    </row>
    <row r="72" spans="1:13" ht="12.75">
      <c r="A72" s="19">
        <v>59</v>
      </c>
      <c r="B72" s="42">
        <v>4820085745148</v>
      </c>
      <c r="C72" s="22" t="s">
        <v>86</v>
      </c>
      <c r="D72" s="83" t="s">
        <v>195</v>
      </c>
      <c r="E72" s="20" t="s">
        <v>10</v>
      </c>
      <c r="F72" s="20">
        <v>6</v>
      </c>
      <c r="G72" s="20">
        <v>480</v>
      </c>
      <c r="H72" s="139">
        <v>137</v>
      </c>
      <c r="I72" s="122">
        <f>H72/0.75</f>
        <v>182.66666666666666</v>
      </c>
      <c r="J72" s="21" t="s">
        <v>22</v>
      </c>
      <c r="K72" s="21">
        <f aca="true" t="shared" si="8" ref="K72:K77">I72/10</f>
        <v>18.266666666666666</v>
      </c>
      <c r="L72" s="21">
        <f aca="true" t="shared" si="9" ref="L72:L89">H72*F72</f>
        <v>822</v>
      </c>
      <c r="M72" s="54">
        <f aca="true" t="shared" si="10" ref="M72:M89">H72*G72</f>
        <v>65760</v>
      </c>
    </row>
    <row r="73" spans="1:13" ht="12.75">
      <c r="A73" s="19">
        <v>60</v>
      </c>
      <c r="B73" s="42">
        <v>4820085745285</v>
      </c>
      <c r="C73" s="22" t="s">
        <v>86</v>
      </c>
      <c r="D73" s="83" t="s">
        <v>148</v>
      </c>
      <c r="E73" s="20" t="s">
        <v>10</v>
      </c>
      <c r="F73" s="20">
        <v>1</v>
      </c>
      <c r="G73" s="20">
        <v>144</v>
      </c>
      <c r="H73" s="139">
        <v>388</v>
      </c>
      <c r="I73" s="122">
        <f>H73/2.5</f>
        <v>155.2</v>
      </c>
      <c r="J73" s="21" t="s">
        <v>22</v>
      </c>
      <c r="K73" s="21">
        <f t="shared" si="8"/>
        <v>15.52</v>
      </c>
      <c r="L73" s="21">
        <f t="shared" si="9"/>
        <v>388</v>
      </c>
      <c r="M73" s="54">
        <f t="shared" si="10"/>
        <v>55872</v>
      </c>
    </row>
    <row r="74" spans="1:13" ht="12.75">
      <c r="A74" s="19">
        <v>61</v>
      </c>
      <c r="B74" s="3">
        <v>4820085740655</v>
      </c>
      <c r="C74" s="22" t="s">
        <v>135</v>
      </c>
      <c r="D74" s="83" t="s">
        <v>15</v>
      </c>
      <c r="E74" s="20" t="s">
        <v>10</v>
      </c>
      <c r="F74" s="20">
        <v>1</v>
      </c>
      <c r="G74" s="20">
        <v>44</v>
      </c>
      <c r="H74" s="139">
        <v>1330</v>
      </c>
      <c r="I74" s="122">
        <f>H74/10</f>
        <v>133</v>
      </c>
      <c r="J74" s="21" t="s">
        <v>22</v>
      </c>
      <c r="K74" s="21">
        <f t="shared" si="8"/>
        <v>13.3</v>
      </c>
      <c r="L74" s="21">
        <f t="shared" si="9"/>
        <v>1330</v>
      </c>
      <c r="M74" s="54">
        <f t="shared" si="10"/>
        <v>58520</v>
      </c>
    </row>
    <row r="75" spans="1:13" ht="12.75">
      <c r="A75" s="19">
        <v>62</v>
      </c>
      <c r="B75" s="42">
        <v>4820085745155</v>
      </c>
      <c r="C75" s="22" t="s">
        <v>50</v>
      </c>
      <c r="D75" s="83" t="s">
        <v>195</v>
      </c>
      <c r="E75" s="20" t="s">
        <v>10</v>
      </c>
      <c r="F75" s="20">
        <v>6</v>
      </c>
      <c r="G75" s="20">
        <v>480</v>
      </c>
      <c r="H75" s="139">
        <v>163</v>
      </c>
      <c r="I75" s="122">
        <f>H75/0.75</f>
        <v>217.33333333333334</v>
      </c>
      <c r="J75" s="21" t="s">
        <v>22</v>
      </c>
      <c r="K75" s="21">
        <f t="shared" si="8"/>
        <v>21.733333333333334</v>
      </c>
      <c r="L75" s="21">
        <f t="shared" si="9"/>
        <v>978</v>
      </c>
      <c r="M75" s="54">
        <f t="shared" si="10"/>
        <v>78240</v>
      </c>
    </row>
    <row r="76" spans="1:13" ht="12.75">
      <c r="A76" s="19">
        <v>63</v>
      </c>
      <c r="B76" s="42">
        <v>4820085745292</v>
      </c>
      <c r="C76" s="22" t="s">
        <v>50</v>
      </c>
      <c r="D76" s="83" t="s">
        <v>148</v>
      </c>
      <c r="E76" s="20" t="s">
        <v>10</v>
      </c>
      <c r="F76" s="20">
        <v>1</v>
      </c>
      <c r="G76" s="20">
        <v>144</v>
      </c>
      <c r="H76" s="139">
        <v>469</v>
      </c>
      <c r="I76" s="122">
        <f>H76/2.5</f>
        <v>187.6</v>
      </c>
      <c r="J76" s="21" t="s">
        <v>22</v>
      </c>
      <c r="K76" s="21">
        <f t="shared" si="8"/>
        <v>18.759999999999998</v>
      </c>
      <c r="L76" s="21">
        <f t="shared" si="9"/>
        <v>469</v>
      </c>
      <c r="M76" s="54">
        <f t="shared" si="10"/>
        <v>67536</v>
      </c>
    </row>
    <row r="77" spans="1:13" ht="12.75">
      <c r="A77" s="19">
        <v>64</v>
      </c>
      <c r="B77" s="3">
        <v>4820085740662</v>
      </c>
      <c r="C77" s="22" t="s">
        <v>136</v>
      </c>
      <c r="D77" s="83" t="s">
        <v>15</v>
      </c>
      <c r="E77" s="20" t="s">
        <v>10</v>
      </c>
      <c r="F77" s="20">
        <v>1</v>
      </c>
      <c r="G77" s="20">
        <v>44</v>
      </c>
      <c r="H77" s="139">
        <v>1642</v>
      </c>
      <c r="I77" s="122">
        <f>H77/10</f>
        <v>164.2</v>
      </c>
      <c r="J77" s="21" t="s">
        <v>22</v>
      </c>
      <c r="K77" s="21">
        <f t="shared" si="8"/>
        <v>16.419999999999998</v>
      </c>
      <c r="L77" s="21">
        <f t="shared" si="9"/>
        <v>1642</v>
      </c>
      <c r="M77" s="54">
        <f t="shared" si="10"/>
        <v>72248</v>
      </c>
    </row>
    <row r="78" spans="1:13" ht="12.75">
      <c r="A78" s="19">
        <v>65</v>
      </c>
      <c r="B78" s="42">
        <v>4820085745438</v>
      </c>
      <c r="C78" s="4" t="s">
        <v>87</v>
      </c>
      <c r="D78" s="83" t="s">
        <v>195</v>
      </c>
      <c r="E78" s="20" t="s">
        <v>10</v>
      </c>
      <c r="F78" s="20">
        <v>6</v>
      </c>
      <c r="G78" s="20">
        <v>480</v>
      </c>
      <c r="H78" s="139">
        <v>206</v>
      </c>
      <c r="I78" s="122">
        <f>H78/0.75</f>
        <v>274.6666666666667</v>
      </c>
      <c r="J78" s="21" t="s">
        <v>22</v>
      </c>
      <c r="K78" s="21">
        <f aca="true" t="shared" si="11" ref="K78:K83">I78/10</f>
        <v>27.46666666666667</v>
      </c>
      <c r="L78" s="21">
        <f t="shared" si="9"/>
        <v>1236</v>
      </c>
      <c r="M78" s="54">
        <f t="shared" si="10"/>
        <v>98880</v>
      </c>
    </row>
    <row r="79" spans="1:13" ht="12.75">
      <c r="A79" s="19">
        <v>66</v>
      </c>
      <c r="B79" s="42">
        <v>4820085745414</v>
      </c>
      <c r="C79" s="4" t="s">
        <v>87</v>
      </c>
      <c r="D79" s="83" t="s">
        <v>148</v>
      </c>
      <c r="E79" s="20" t="s">
        <v>10</v>
      </c>
      <c r="F79" s="20" t="s">
        <v>14</v>
      </c>
      <c r="G79" s="20">
        <v>144</v>
      </c>
      <c r="H79" s="139">
        <v>642</v>
      </c>
      <c r="I79" s="122">
        <f>H79/2.5</f>
        <v>256.8</v>
      </c>
      <c r="J79" s="21" t="s">
        <v>22</v>
      </c>
      <c r="K79" s="21">
        <f t="shared" si="11"/>
        <v>25.68</v>
      </c>
      <c r="L79" s="21">
        <f t="shared" si="9"/>
        <v>642</v>
      </c>
      <c r="M79" s="54">
        <f t="shared" si="10"/>
        <v>92448</v>
      </c>
    </row>
    <row r="80" spans="1:13" ht="12.75">
      <c r="A80" s="19">
        <v>67</v>
      </c>
      <c r="B80" s="48">
        <v>2000000000459</v>
      </c>
      <c r="C80" s="49" t="s">
        <v>88</v>
      </c>
      <c r="D80" s="83" t="s">
        <v>15</v>
      </c>
      <c r="E80" s="20" t="s">
        <v>10</v>
      </c>
      <c r="F80" s="20">
        <v>1</v>
      </c>
      <c r="G80" s="20">
        <v>44</v>
      </c>
      <c r="H80" s="139">
        <v>2238</v>
      </c>
      <c r="I80" s="122">
        <f>H80/10</f>
        <v>223.8</v>
      </c>
      <c r="J80" s="21" t="s">
        <v>22</v>
      </c>
      <c r="K80" s="21">
        <f t="shared" si="11"/>
        <v>22.380000000000003</v>
      </c>
      <c r="L80" s="21">
        <f t="shared" si="9"/>
        <v>2238</v>
      </c>
      <c r="M80" s="54">
        <f t="shared" si="10"/>
        <v>98472</v>
      </c>
    </row>
    <row r="81" spans="1:13" ht="12.75">
      <c r="A81" s="19">
        <v>68</v>
      </c>
      <c r="B81" s="42">
        <v>4820085745421</v>
      </c>
      <c r="C81" s="4" t="s">
        <v>51</v>
      </c>
      <c r="D81" s="83" t="s">
        <v>195</v>
      </c>
      <c r="E81" s="20" t="s">
        <v>10</v>
      </c>
      <c r="F81" s="20">
        <v>6</v>
      </c>
      <c r="G81" s="20">
        <v>480</v>
      </c>
      <c r="H81" s="139">
        <v>229</v>
      </c>
      <c r="I81" s="122">
        <f>H81/0.75</f>
        <v>305.3333333333333</v>
      </c>
      <c r="J81" s="21" t="s">
        <v>22</v>
      </c>
      <c r="K81" s="21">
        <f t="shared" si="11"/>
        <v>30.53333333333333</v>
      </c>
      <c r="L81" s="21">
        <f t="shared" si="9"/>
        <v>1374</v>
      </c>
      <c r="M81" s="54">
        <f t="shared" si="10"/>
        <v>109920</v>
      </c>
    </row>
    <row r="82" spans="1:13" ht="12.75">
      <c r="A82" s="19">
        <v>69</v>
      </c>
      <c r="B82" s="42">
        <v>4820085745407</v>
      </c>
      <c r="C82" s="4" t="s">
        <v>51</v>
      </c>
      <c r="D82" s="83" t="s">
        <v>148</v>
      </c>
      <c r="E82" s="20" t="s">
        <v>10</v>
      </c>
      <c r="F82" s="20" t="s">
        <v>14</v>
      </c>
      <c r="G82" s="20">
        <v>144</v>
      </c>
      <c r="H82" s="139">
        <v>726</v>
      </c>
      <c r="I82" s="122">
        <f>H82/2.5</f>
        <v>290.4</v>
      </c>
      <c r="J82" s="21" t="s">
        <v>22</v>
      </c>
      <c r="K82" s="21">
        <f t="shared" si="11"/>
        <v>29.04</v>
      </c>
      <c r="L82" s="21">
        <f t="shared" si="9"/>
        <v>726</v>
      </c>
      <c r="M82" s="54">
        <f t="shared" si="10"/>
        <v>104544</v>
      </c>
    </row>
    <row r="83" spans="1:13" ht="12.75">
      <c r="A83" s="19">
        <v>70</v>
      </c>
      <c r="B83" s="48">
        <v>2000000000466</v>
      </c>
      <c r="C83" s="49" t="s">
        <v>69</v>
      </c>
      <c r="D83" s="83" t="s">
        <v>15</v>
      </c>
      <c r="E83" s="20" t="s">
        <v>10</v>
      </c>
      <c r="F83" s="20">
        <v>1</v>
      </c>
      <c r="G83" s="20">
        <v>44</v>
      </c>
      <c r="H83" s="139">
        <v>2569</v>
      </c>
      <c r="I83" s="122">
        <f>H83/10</f>
        <v>256.9</v>
      </c>
      <c r="J83" s="21" t="s">
        <v>22</v>
      </c>
      <c r="K83" s="21">
        <f t="shared" si="11"/>
        <v>25.689999999999998</v>
      </c>
      <c r="L83" s="21">
        <f t="shared" si="9"/>
        <v>2569</v>
      </c>
      <c r="M83" s="54">
        <f t="shared" si="10"/>
        <v>113036</v>
      </c>
    </row>
    <row r="84" spans="1:13" ht="12.75">
      <c r="A84" s="19">
        <v>71</v>
      </c>
      <c r="B84" s="3">
        <v>4820085741898</v>
      </c>
      <c r="C84" s="4" t="s">
        <v>105</v>
      </c>
      <c r="D84" s="83" t="s">
        <v>12</v>
      </c>
      <c r="E84" s="20" t="s">
        <v>10</v>
      </c>
      <c r="F84" s="20">
        <v>6</v>
      </c>
      <c r="G84" s="20">
        <v>360</v>
      </c>
      <c r="H84" s="139">
        <v>552</v>
      </c>
      <c r="I84" s="122">
        <f>H84/1</f>
        <v>552</v>
      </c>
      <c r="J84" s="21" t="s">
        <v>38</v>
      </c>
      <c r="K84" s="21">
        <f aca="true" t="shared" si="12" ref="K84:K89">I84/12</f>
        <v>46</v>
      </c>
      <c r="L84" s="21">
        <f t="shared" si="9"/>
        <v>3312</v>
      </c>
      <c r="M84" s="54">
        <f t="shared" si="10"/>
        <v>198720</v>
      </c>
    </row>
    <row r="85" spans="1:13" ht="12.75">
      <c r="A85" s="19">
        <v>72</v>
      </c>
      <c r="B85" s="3">
        <v>4820085741904</v>
      </c>
      <c r="C85" s="4" t="s">
        <v>105</v>
      </c>
      <c r="D85" s="83" t="s">
        <v>49</v>
      </c>
      <c r="E85" s="20" t="s">
        <v>10</v>
      </c>
      <c r="F85" s="20">
        <v>3</v>
      </c>
      <c r="G85" s="20">
        <v>144</v>
      </c>
      <c r="H85" s="139">
        <v>1559</v>
      </c>
      <c r="I85" s="122">
        <f>H85/3</f>
        <v>519.6666666666666</v>
      </c>
      <c r="J85" s="21" t="s">
        <v>38</v>
      </c>
      <c r="K85" s="21">
        <f t="shared" si="12"/>
        <v>43.30555555555555</v>
      </c>
      <c r="L85" s="21">
        <f t="shared" si="9"/>
        <v>4677</v>
      </c>
      <c r="M85" s="54">
        <f t="shared" si="10"/>
        <v>224496</v>
      </c>
    </row>
    <row r="86" spans="1:13" ht="12.75">
      <c r="A86" s="19">
        <v>73</v>
      </c>
      <c r="B86" s="3">
        <v>4820085745360</v>
      </c>
      <c r="C86" s="4" t="s">
        <v>105</v>
      </c>
      <c r="D86" s="83" t="s">
        <v>13</v>
      </c>
      <c r="E86" s="20" t="s">
        <v>10</v>
      </c>
      <c r="F86" s="20">
        <v>3</v>
      </c>
      <c r="G86" s="20">
        <v>144</v>
      </c>
      <c r="H86" s="139">
        <v>2413</v>
      </c>
      <c r="I86" s="122">
        <f>H86/5</f>
        <v>482.6</v>
      </c>
      <c r="J86" s="21" t="s">
        <v>38</v>
      </c>
      <c r="K86" s="21">
        <f t="shared" si="12"/>
        <v>40.21666666666667</v>
      </c>
      <c r="L86" s="21">
        <f t="shared" si="9"/>
        <v>7239</v>
      </c>
      <c r="M86" s="54">
        <f t="shared" si="10"/>
        <v>347472</v>
      </c>
    </row>
    <row r="87" spans="1:13" ht="12.75">
      <c r="A87" s="19">
        <v>74</v>
      </c>
      <c r="B87" s="3">
        <v>4820085741911</v>
      </c>
      <c r="C87" s="4" t="s">
        <v>106</v>
      </c>
      <c r="D87" s="83" t="s">
        <v>12</v>
      </c>
      <c r="E87" s="20" t="s">
        <v>10</v>
      </c>
      <c r="F87" s="20">
        <v>6</v>
      </c>
      <c r="G87" s="20">
        <v>360</v>
      </c>
      <c r="H87" s="139">
        <v>607</v>
      </c>
      <c r="I87" s="122">
        <f>H87/1</f>
        <v>607</v>
      </c>
      <c r="J87" s="21" t="s">
        <v>38</v>
      </c>
      <c r="K87" s="21">
        <f t="shared" si="12"/>
        <v>50.583333333333336</v>
      </c>
      <c r="L87" s="21">
        <f t="shared" si="9"/>
        <v>3642</v>
      </c>
      <c r="M87" s="54">
        <f t="shared" si="10"/>
        <v>218520</v>
      </c>
    </row>
    <row r="88" spans="1:13" ht="12.75">
      <c r="A88" s="19">
        <v>75</v>
      </c>
      <c r="B88" s="3">
        <v>4820085741928</v>
      </c>
      <c r="C88" s="4" t="s">
        <v>106</v>
      </c>
      <c r="D88" s="83" t="s">
        <v>49</v>
      </c>
      <c r="E88" s="20" t="s">
        <v>10</v>
      </c>
      <c r="F88" s="20">
        <v>3</v>
      </c>
      <c r="G88" s="20">
        <v>144</v>
      </c>
      <c r="H88" s="139">
        <v>1743</v>
      </c>
      <c r="I88" s="122">
        <f>H88/3</f>
        <v>581</v>
      </c>
      <c r="J88" s="21" t="s">
        <v>38</v>
      </c>
      <c r="K88" s="21">
        <f t="shared" si="12"/>
        <v>48.416666666666664</v>
      </c>
      <c r="L88" s="21">
        <f t="shared" si="9"/>
        <v>5229</v>
      </c>
      <c r="M88" s="54">
        <f t="shared" si="10"/>
        <v>250992</v>
      </c>
    </row>
    <row r="89" spans="1:13" ht="12.75">
      <c r="A89" s="19">
        <v>76</v>
      </c>
      <c r="B89" s="3">
        <v>4820085745377</v>
      </c>
      <c r="C89" s="4" t="s">
        <v>106</v>
      </c>
      <c r="D89" s="83" t="s">
        <v>13</v>
      </c>
      <c r="E89" s="20" t="s">
        <v>10</v>
      </c>
      <c r="F89" s="20">
        <v>3</v>
      </c>
      <c r="G89" s="20">
        <v>144</v>
      </c>
      <c r="H89" s="139">
        <v>2713</v>
      </c>
      <c r="I89" s="122">
        <f>H89/5</f>
        <v>542.6</v>
      </c>
      <c r="J89" s="21" t="s">
        <v>38</v>
      </c>
      <c r="K89" s="21">
        <f t="shared" si="12"/>
        <v>45.21666666666667</v>
      </c>
      <c r="L89" s="21">
        <f t="shared" si="9"/>
        <v>8139</v>
      </c>
      <c r="M89" s="54">
        <f t="shared" si="10"/>
        <v>390672</v>
      </c>
    </row>
    <row r="90" spans="1:13" ht="12.75">
      <c r="A90" s="19">
        <v>77</v>
      </c>
      <c r="B90" s="59" t="s">
        <v>157</v>
      </c>
      <c r="C90" s="60"/>
      <c r="D90" s="84"/>
      <c r="E90" s="60"/>
      <c r="F90" s="60"/>
      <c r="G90" s="60"/>
      <c r="H90" s="142"/>
      <c r="I90" s="125"/>
      <c r="J90" s="60"/>
      <c r="K90" s="60"/>
      <c r="L90" s="60"/>
      <c r="M90" s="60"/>
    </row>
    <row r="91" spans="1:13" ht="12.75">
      <c r="A91" s="19">
        <v>78</v>
      </c>
      <c r="B91" s="3">
        <v>4823044500284</v>
      </c>
      <c r="C91" s="22" t="s">
        <v>89</v>
      </c>
      <c r="D91" s="83" t="s">
        <v>259</v>
      </c>
      <c r="E91" s="20" t="s">
        <v>10</v>
      </c>
      <c r="F91" s="20" t="s">
        <v>25</v>
      </c>
      <c r="G91" s="20">
        <v>640</v>
      </c>
      <c r="H91" s="139">
        <v>168</v>
      </c>
      <c r="I91" s="122">
        <f>H91/0.7</f>
        <v>240.00000000000003</v>
      </c>
      <c r="J91" s="28" t="s">
        <v>38</v>
      </c>
      <c r="K91" s="21">
        <f aca="true" t="shared" si="13" ref="K91:K101">I91/11</f>
        <v>21.81818181818182</v>
      </c>
      <c r="L91" s="21">
        <f aca="true" t="shared" si="14" ref="L91:L102">H91*F91</f>
        <v>1344</v>
      </c>
      <c r="M91" s="54">
        <f aca="true" t="shared" si="15" ref="M91:M102">H91*G91</f>
        <v>107520</v>
      </c>
    </row>
    <row r="92" spans="1:13" ht="12.75">
      <c r="A92" s="19">
        <v>79</v>
      </c>
      <c r="B92" s="3">
        <v>4823044500581</v>
      </c>
      <c r="C92" s="22" t="s">
        <v>89</v>
      </c>
      <c r="D92" s="83" t="s">
        <v>148</v>
      </c>
      <c r="E92" s="20" t="s">
        <v>10</v>
      </c>
      <c r="F92" s="20">
        <v>2</v>
      </c>
      <c r="G92" s="20">
        <v>168</v>
      </c>
      <c r="H92" s="139">
        <v>538</v>
      </c>
      <c r="I92" s="122">
        <f>H92/2.5</f>
        <v>215.2</v>
      </c>
      <c r="J92" s="28" t="s">
        <v>38</v>
      </c>
      <c r="K92" s="21">
        <f t="shared" si="13"/>
        <v>19.563636363636363</v>
      </c>
      <c r="L92" s="21">
        <f t="shared" si="14"/>
        <v>1076</v>
      </c>
      <c r="M92" s="54">
        <f t="shared" si="15"/>
        <v>90384</v>
      </c>
    </row>
    <row r="93" spans="1:13" ht="12.75">
      <c r="A93" s="19">
        <v>80</v>
      </c>
      <c r="B93" s="3">
        <v>4820085741386</v>
      </c>
      <c r="C93" s="22" t="s">
        <v>89</v>
      </c>
      <c r="D93" s="83" t="s">
        <v>15</v>
      </c>
      <c r="E93" s="20" t="s">
        <v>10</v>
      </c>
      <c r="F93" s="20">
        <v>1</v>
      </c>
      <c r="G93" s="20">
        <v>48</v>
      </c>
      <c r="H93" s="139">
        <v>2061</v>
      </c>
      <c r="I93" s="122">
        <f>H93/10</f>
        <v>206.1</v>
      </c>
      <c r="J93" s="28" t="s">
        <v>38</v>
      </c>
      <c r="K93" s="21">
        <f>I93/11</f>
        <v>18.736363636363635</v>
      </c>
      <c r="L93" s="21">
        <f t="shared" si="14"/>
        <v>2061</v>
      </c>
      <c r="M93" s="54">
        <f t="shared" si="15"/>
        <v>98928</v>
      </c>
    </row>
    <row r="94" spans="1:13" ht="12.75">
      <c r="A94" s="19">
        <v>81</v>
      </c>
      <c r="B94" s="3">
        <v>4823044500017</v>
      </c>
      <c r="C94" s="22" t="s">
        <v>52</v>
      </c>
      <c r="D94" s="83" t="s">
        <v>259</v>
      </c>
      <c r="E94" s="20" t="s">
        <v>10</v>
      </c>
      <c r="F94" s="20" t="s">
        <v>25</v>
      </c>
      <c r="G94" s="20">
        <v>640</v>
      </c>
      <c r="H94" s="139">
        <v>220</v>
      </c>
      <c r="I94" s="122">
        <f>H94/0.7</f>
        <v>314.2857142857143</v>
      </c>
      <c r="J94" s="28" t="s">
        <v>38</v>
      </c>
      <c r="K94" s="21">
        <f t="shared" si="13"/>
        <v>28.57142857142857</v>
      </c>
      <c r="L94" s="21">
        <f t="shared" si="14"/>
        <v>1760</v>
      </c>
      <c r="M94" s="54">
        <f t="shared" si="15"/>
        <v>140800</v>
      </c>
    </row>
    <row r="95" spans="1:13" ht="12.75">
      <c r="A95" s="19">
        <v>82</v>
      </c>
      <c r="B95" s="3">
        <v>4823044500918</v>
      </c>
      <c r="C95" s="22" t="s">
        <v>52</v>
      </c>
      <c r="D95" s="83" t="s">
        <v>148</v>
      </c>
      <c r="E95" s="20" t="s">
        <v>10</v>
      </c>
      <c r="F95" s="20">
        <v>2</v>
      </c>
      <c r="G95" s="20">
        <v>168</v>
      </c>
      <c r="H95" s="139">
        <v>708</v>
      </c>
      <c r="I95" s="122">
        <f>H95/2.5</f>
        <v>283.2</v>
      </c>
      <c r="J95" s="28" t="s">
        <v>38</v>
      </c>
      <c r="K95" s="21">
        <f t="shared" si="13"/>
        <v>25.745454545454546</v>
      </c>
      <c r="L95" s="21">
        <f t="shared" si="14"/>
        <v>1416</v>
      </c>
      <c r="M95" s="54">
        <f t="shared" si="15"/>
        <v>118944</v>
      </c>
    </row>
    <row r="96" spans="1:13" ht="12.75">
      <c r="A96" s="19">
        <v>83</v>
      </c>
      <c r="B96" s="3">
        <v>4820085741379</v>
      </c>
      <c r="C96" s="22" t="s">
        <v>52</v>
      </c>
      <c r="D96" s="83" t="s">
        <v>15</v>
      </c>
      <c r="E96" s="20" t="s">
        <v>10</v>
      </c>
      <c r="F96" s="20">
        <v>1</v>
      </c>
      <c r="G96" s="20">
        <v>48</v>
      </c>
      <c r="H96" s="139">
        <v>2798</v>
      </c>
      <c r="I96" s="122">
        <f>H96/10</f>
        <v>279.8</v>
      </c>
      <c r="J96" s="28" t="s">
        <v>38</v>
      </c>
      <c r="K96" s="21">
        <f t="shared" si="13"/>
        <v>25.436363636363637</v>
      </c>
      <c r="L96" s="21">
        <f t="shared" si="14"/>
        <v>2798</v>
      </c>
      <c r="M96" s="54">
        <f t="shared" si="15"/>
        <v>134304</v>
      </c>
    </row>
    <row r="97" spans="1:13" ht="12.75">
      <c r="A97" s="19">
        <v>84</v>
      </c>
      <c r="B97" s="3">
        <v>4823044500352</v>
      </c>
      <c r="C97" s="22" t="s">
        <v>90</v>
      </c>
      <c r="D97" s="83" t="s">
        <v>259</v>
      </c>
      <c r="E97" s="20" t="s">
        <v>10</v>
      </c>
      <c r="F97" s="20" t="s">
        <v>25</v>
      </c>
      <c r="G97" s="20">
        <v>640</v>
      </c>
      <c r="H97" s="139">
        <v>152</v>
      </c>
      <c r="I97" s="122">
        <f>H97/0.7</f>
        <v>217.14285714285717</v>
      </c>
      <c r="J97" s="28" t="s">
        <v>38</v>
      </c>
      <c r="K97" s="21">
        <f t="shared" si="13"/>
        <v>19.74025974025974</v>
      </c>
      <c r="L97" s="21">
        <f t="shared" si="14"/>
        <v>1216</v>
      </c>
      <c r="M97" s="54">
        <f t="shared" si="15"/>
        <v>97280</v>
      </c>
    </row>
    <row r="98" spans="1:13" ht="12.75">
      <c r="A98" s="19">
        <v>85</v>
      </c>
      <c r="B98" s="3">
        <v>4823044500062</v>
      </c>
      <c r="C98" s="22" t="s">
        <v>90</v>
      </c>
      <c r="D98" s="83" t="s">
        <v>148</v>
      </c>
      <c r="E98" s="20" t="s">
        <v>10</v>
      </c>
      <c r="F98" s="20">
        <v>2</v>
      </c>
      <c r="G98" s="20">
        <v>168</v>
      </c>
      <c r="H98" s="139">
        <v>498</v>
      </c>
      <c r="I98" s="122">
        <f>H98/2.5</f>
        <v>199.2</v>
      </c>
      <c r="J98" s="28" t="s">
        <v>38</v>
      </c>
      <c r="K98" s="21">
        <f t="shared" si="13"/>
        <v>18.10909090909091</v>
      </c>
      <c r="L98" s="21">
        <f t="shared" si="14"/>
        <v>996</v>
      </c>
      <c r="M98" s="54">
        <f t="shared" si="15"/>
        <v>83664</v>
      </c>
    </row>
    <row r="99" spans="1:13" ht="12.75">
      <c r="A99" s="19">
        <v>86</v>
      </c>
      <c r="B99" s="3">
        <v>4820085741409</v>
      </c>
      <c r="C99" s="22" t="s">
        <v>90</v>
      </c>
      <c r="D99" s="83" t="s">
        <v>15</v>
      </c>
      <c r="E99" s="20" t="s">
        <v>10</v>
      </c>
      <c r="F99" s="20">
        <v>1</v>
      </c>
      <c r="G99" s="20">
        <v>48</v>
      </c>
      <c r="H99" s="139">
        <v>1923</v>
      </c>
      <c r="I99" s="122">
        <f>H99/10</f>
        <v>192.3</v>
      </c>
      <c r="J99" s="28" t="s">
        <v>38</v>
      </c>
      <c r="K99" s="21">
        <f t="shared" si="13"/>
        <v>17.481818181818184</v>
      </c>
      <c r="L99" s="21">
        <f t="shared" si="14"/>
        <v>1923</v>
      </c>
      <c r="M99" s="54">
        <f t="shared" si="15"/>
        <v>92304</v>
      </c>
    </row>
    <row r="100" spans="1:13" ht="12.75">
      <c r="A100" s="19">
        <v>87</v>
      </c>
      <c r="B100" s="3">
        <v>4823044500130</v>
      </c>
      <c r="C100" s="22" t="s">
        <v>53</v>
      </c>
      <c r="D100" s="83" t="s">
        <v>259</v>
      </c>
      <c r="E100" s="20" t="s">
        <v>10</v>
      </c>
      <c r="F100" s="20" t="s">
        <v>25</v>
      </c>
      <c r="G100" s="20">
        <v>640</v>
      </c>
      <c r="H100" s="139">
        <v>208</v>
      </c>
      <c r="I100" s="122">
        <f>H100/0.7</f>
        <v>297.14285714285717</v>
      </c>
      <c r="J100" s="28" t="s">
        <v>38</v>
      </c>
      <c r="K100" s="21">
        <f t="shared" si="13"/>
        <v>27.012987012987015</v>
      </c>
      <c r="L100" s="21">
        <f t="shared" si="14"/>
        <v>1664</v>
      </c>
      <c r="M100" s="54">
        <f t="shared" si="15"/>
        <v>133120</v>
      </c>
    </row>
    <row r="101" spans="1:13" ht="12.75">
      <c r="A101" s="19">
        <v>88</v>
      </c>
      <c r="B101" s="3">
        <v>4823044500154</v>
      </c>
      <c r="C101" s="22" t="s">
        <v>53</v>
      </c>
      <c r="D101" s="83" t="s">
        <v>148</v>
      </c>
      <c r="E101" s="20" t="s">
        <v>10</v>
      </c>
      <c r="F101" s="20">
        <v>2</v>
      </c>
      <c r="G101" s="20">
        <v>168</v>
      </c>
      <c r="H101" s="139">
        <v>662</v>
      </c>
      <c r="I101" s="122">
        <f>H101/2.5</f>
        <v>264.8</v>
      </c>
      <c r="J101" s="28" t="s">
        <v>38</v>
      </c>
      <c r="K101" s="21">
        <f t="shared" si="13"/>
        <v>24.072727272727274</v>
      </c>
      <c r="L101" s="21">
        <f t="shared" si="14"/>
        <v>1324</v>
      </c>
      <c r="M101" s="54">
        <f t="shared" si="15"/>
        <v>111216</v>
      </c>
    </row>
    <row r="102" spans="1:13" ht="12.75">
      <c r="A102" s="19">
        <v>89</v>
      </c>
      <c r="B102" s="3">
        <v>4820085741393</v>
      </c>
      <c r="C102" s="22" t="s">
        <v>53</v>
      </c>
      <c r="D102" s="83" t="s">
        <v>15</v>
      </c>
      <c r="E102" s="20" t="s">
        <v>10</v>
      </c>
      <c r="F102" s="20">
        <v>1</v>
      </c>
      <c r="G102" s="20">
        <v>48</v>
      </c>
      <c r="H102" s="139">
        <v>2618</v>
      </c>
      <c r="I102" s="122">
        <f>H102/10</f>
        <v>261.8</v>
      </c>
      <c r="J102" s="28" t="s">
        <v>38</v>
      </c>
      <c r="K102" s="21">
        <f>I102/11</f>
        <v>23.8</v>
      </c>
      <c r="L102" s="21">
        <f t="shared" si="14"/>
        <v>2618</v>
      </c>
      <c r="M102" s="54">
        <f t="shared" si="15"/>
        <v>125664</v>
      </c>
    </row>
    <row r="103" spans="1:13" ht="12.75">
      <c r="A103" s="19">
        <v>90</v>
      </c>
      <c r="B103" s="74" t="s">
        <v>196</v>
      </c>
      <c r="C103" s="74"/>
      <c r="D103" s="80"/>
      <c r="E103" s="74"/>
      <c r="F103" s="74"/>
      <c r="G103" s="74"/>
      <c r="H103" s="141"/>
      <c r="I103" s="120"/>
      <c r="J103" s="74"/>
      <c r="K103" s="74"/>
      <c r="L103" s="74"/>
      <c r="M103" s="74"/>
    </row>
    <row r="104" spans="1:13" ht="12.75">
      <c r="A104" s="19">
        <v>91</v>
      </c>
      <c r="B104" s="3">
        <v>4820085742055</v>
      </c>
      <c r="C104" s="22" t="s">
        <v>197</v>
      </c>
      <c r="D104" s="83" t="s">
        <v>149</v>
      </c>
      <c r="E104" s="20" t="s">
        <v>10</v>
      </c>
      <c r="F104" s="20">
        <v>8</v>
      </c>
      <c r="G104" s="20">
        <v>640</v>
      </c>
      <c r="H104" s="139">
        <v>251</v>
      </c>
      <c r="I104" s="122">
        <f>H104/0.9</f>
        <v>278.88888888888886</v>
      </c>
      <c r="J104" s="21" t="s">
        <v>201</v>
      </c>
      <c r="K104" s="21">
        <f>I104/9</f>
        <v>30.98765432098765</v>
      </c>
      <c r="L104" s="21">
        <f aca="true" t="shared" si="16" ref="L104:L110">H104*F104</f>
        <v>2008</v>
      </c>
      <c r="M104" s="54">
        <f aca="true" t="shared" si="17" ref="M104:M110">H104*G104</f>
        <v>160640</v>
      </c>
    </row>
    <row r="105" spans="1:13" ht="12.75">
      <c r="A105" s="19">
        <v>92</v>
      </c>
      <c r="B105" s="3">
        <v>4820085742062</v>
      </c>
      <c r="C105" s="22" t="s">
        <v>197</v>
      </c>
      <c r="D105" s="83" t="s">
        <v>143</v>
      </c>
      <c r="E105" s="20" t="s">
        <v>10</v>
      </c>
      <c r="F105" s="20">
        <v>6</v>
      </c>
      <c r="G105" s="20">
        <v>180</v>
      </c>
      <c r="H105" s="139">
        <v>635</v>
      </c>
      <c r="I105" s="122">
        <f>H105/2.7</f>
        <v>235.18518518518516</v>
      </c>
      <c r="J105" s="21" t="s">
        <v>201</v>
      </c>
      <c r="K105" s="21">
        <f>I105/9</f>
        <v>26.13168724279835</v>
      </c>
      <c r="L105" s="21">
        <f t="shared" si="16"/>
        <v>3810</v>
      </c>
      <c r="M105" s="54">
        <f t="shared" si="17"/>
        <v>114300</v>
      </c>
    </row>
    <row r="106" spans="1:13" ht="12.75">
      <c r="A106" s="19">
        <v>93</v>
      </c>
      <c r="B106" s="3">
        <v>4820085740853</v>
      </c>
      <c r="C106" s="22" t="s">
        <v>197</v>
      </c>
      <c r="D106" s="83" t="s">
        <v>15</v>
      </c>
      <c r="E106" s="20" t="s">
        <v>10</v>
      </c>
      <c r="F106" s="20">
        <v>1</v>
      </c>
      <c r="G106" s="20">
        <v>48</v>
      </c>
      <c r="H106" s="139">
        <v>2178</v>
      </c>
      <c r="I106" s="122">
        <f>H106/10</f>
        <v>217.8</v>
      </c>
      <c r="J106" s="21" t="s">
        <v>201</v>
      </c>
      <c r="K106" s="21">
        <f>I106/9</f>
        <v>24.200000000000003</v>
      </c>
      <c r="L106" s="21">
        <f t="shared" si="16"/>
        <v>2178</v>
      </c>
      <c r="M106" s="54">
        <f t="shared" si="17"/>
        <v>104544</v>
      </c>
    </row>
    <row r="107" spans="1:13" s="9" customFormat="1" ht="12.75">
      <c r="A107" s="19">
        <v>94</v>
      </c>
      <c r="B107" s="71">
        <v>2000000000965</v>
      </c>
      <c r="C107" s="22" t="s">
        <v>197</v>
      </c>
      <c r="D107" s="83" t="s">
        <v>129</v>
      </c>
      <c r="E107" s="20" t="s">
        <v>10</v>
      </c>
      <c r="F107" s="20">
        <v>1</v>
      </c>
      <c r="G107" s="20">
        <v>22</v>
      </c>
      <c r="H107" s="139">
        <v>4323</v>
      </c>
      <c r="I107" s="122">
        <f>H107/20</f>
        <v>216.15</v>
      </c>
      <c r="J107" s="21" t="s">
        <v>201</v>
      </c>
      <c r="K107" s="21">
        <f>I107/9</f>
        <v>24.016666666666666</v>
      </c>
      <c r="L107" s="21">
        <f t="shared" si="16"/>
        <v>4323</v>
      </c>
      <c r="M107" s="54">
        <f t="shared" si="17"/>
        <v>95106</v>
      </c>
    </row>
    <row r="108" spans="1:13" ht="12.75">
      <c r="A108" s="19">
        <v>95</v>
      </c>
      <c r="B108" s="50">
        <v>4820085745117</v>
      </c>
      <c r="C108" s="22" t="s">
        <v>200</v>
      </c>
      <c r="D108" s="83" t="s">
        <v>195</v>
      </c>
      <c r="E108" s="20" t="s">
        <v>10</v>
      </c>
      <c r="F108" s="20">
        <v>6</v>
      </c>
      <c r="G108" s="20">
        <v>480</v>
      </c>
      <c r="H108" s="139">
        <v>167</v>
      </c>
      <c r="I108" s="122">
        <f>H108/0.75</f>
        <v>222.66666666666666</v>
      </c>
      <c r="J108" s="21" t="s">
        <v>22</v>
      </c>
      <c r="K108" s="21">
        <f>I108/10</f>
        <v>22.266666666666666</v>
      </c>
      <c r="L108" s="21">
        <f t="shared" si="16"/>
        <v>1002</v>
      </c>
      <c r="M108" s="54">
        <f t="shared" si="17"/>
        <v>80160</v>
      </c>
    </row>
    <row r="109" spans="1:13" ht="12.75">
      <c r="A109" s="19">
        <v>96</v>
      </c>
      <c r="B109" s="50">
        <v>4820085745124</v>
      </c>
      <c r="C109" s="22" t="s">
        <v>200</v>
      </c>
      <c r="D109" s="83" t="s">
        <v>148</v>
      </c>
      <c r="E109" s="20" t="s">
        <v>10</v>
      </c>
      <c r="F109" s="20">
        <v>1</v>
      </c>
      <c r="G109" s="20">
        <v>144</v>
      </c>
      <c r="H109" s="139">
        <v>507</v>
      </c>
      <c r="I109" s="122">
        <f>H109/2.5</f>
        <v>202.8</v>
      </c>
      <c r="J109" s="21" t="s">
        <v>22</v>
      </c>
      <c r="K109" s="21">
        <f>I109/10</f>
        <v>20.28</v>
      </c>
      <c r="L109" s="21">
        <f t="shared" si="16"/>
        <v>507</v>
      </c>
      <c r="M109" s="54">
        <f t="shared" si="17"/>
        <v>73008</v>
      </c>
    </row>
    <row r="110" spans="1:13" ht="12.75">
      <c r="A110" s="19">
        <v>97</v>
      </c>
      <c r="B110" s="50">
        <v>4820085745131</v>
      </c>
      <c r="C110" s="22" t="s">
        <v>200</v>
      </c>
      <c r="D110" s="83" t="s">
        <v>15</v>
      </c>
      <c r="E110" s="20" t="s">
        <v>10</v>
      </c>
      <c r="F110" s="20">
        <v>1</v>
      </c>
      <c r="G110" s="20">
        <v>44</v>
      </c>
      <c r="H110" s="139">
        <v>1733</v>
      </c>
      <c r="I110" s="122">
        <f>H110/10</f>
        <v>173.3</v>
      </c>
      <c r="J110" s="21" t="s">
        <v>22</v>
      </c>
      <c r="K110" s="21">
        <f>I110/10</f>
        <v>17.330000000000002</v>
      </c>
      <c r="L110" s="21">
        <f t="shared" si="16"/>
        <v>1733</v>
      </c>
      <c r="M110" s="54">
        <f t="shared" si="17"/>
        <v>76252</v>
      </c>
    </row>
    <row r="111" spans="1:13" ht="12.75">
      <c r="A111" s="19">
        <v>98</v>
      </c>
      <c r="B111" s="61" t="s">
        <v>151</v>
      </c>
      <c r="C111" s="62"/>
      <c r="D111" s="86"/>
      <c r="E111" s="62"/>
      <c r="F111" s="62"/>
      <c r="G111" s="62"/>
      <c r="H111" s="143"/>
      <c r="I111" s="126"/>
      <c r="J111" s="62"/>
      <c r="K111" s="62"/>
      <c r="L111" s="62"/>
      <c r="M111" s="62"/>
    </row>
    <row r="112" spans="1:13" ht="12.75">
      <c r="A112" s="19">
        <v>99</v>
      </c>
      <c r="B112" s="5">
        <v>4820085743021</v>
      </c>
      <c r="C112" s="22" t="s">
        <v>198</v>
      </c>
      <c r="D112" s="83" t="s">
        <v>12</v>
      </c>
      <c r="E112" s="20" t="s">
        <v>10</v>
      </c>
      <c r="F112" s="20">
        <v>12</v>
      </c>
      <c r="G112" s="20">
        <v>432</v>
      </c>
      <c r="H112" s="139">
        <v>46</v>
      </c>
      <c r="I112" s="122">
        <f>H112/1</f>
        <v>46</v>
      </c>
      <c r="J112" s="21" t="s">
        <v>11</v>
      </c>
      <c r="K112" s="21">
        <f aca="true" t="shared" si="18" ref="K112:K117">I112/10</f>
        <v>4.6</v>
      </c>
      <c r="L112" s="21">
        <f aca="true" t="shared" si="19" ref="L112:L121">H112*F112</f>
        <v>552</v>
      </c>
      <c r="M112" s="54">
        <f aca="true" t="shared" si="20" ref="M112:M121">H112*G112</f>
        <v>19872</v>
      </c>
    </row>
    <row r="113" spans="1:13" ht="12.75">
      <c r="A113" s="19">
        <v>100</v>
      </c>
      <c r="B113" s="5">
        <v>4820085743045</v>
      </c>
      <c r="C113" s="22" t="s">
        <v>198</v>
      </c>
      <c r="D113" s="83" t="s">
        <v>13</v>
      </c>
      <c r="E113" s="20" t="s">
        <v>10</v>
      </c>
      <c r="F113" s="20" t="s">
        <v>14</v>
      </c>
      <c r="G113" s="20">
        <v>128</v>
      </c>
      <c r="H113" s="139">
        <v>153</v>
      </c>
      <c r="I113" s="122">
        <f>H113/5</f>
        <v>30.6</v>
      </c>
      <c r="J113" s="21" t="s">
        <v>11</v>
      </c>
      <c r="K113" s="21">
        <f t="shared" si="18"/>
        <v>3.06</v>
      </c>
      <c r="L113" s="21">
        <f t="shared" si="19"/>
        <v>153</v>
      </c>
      <c r="M113" s="54">
        <f t="shared" si="20"/>
        <v>19584</v>
      </c>
    </row>
    <row r="114" spans="1:13" ht="12.75">
      <c r="A114" s="19">
        <v>101</v>
      </c>
      <c r="B114" s="5">
        <v>4820085743052</v>
      </c>
      <c r="C114" s="22" t="s">
        <v>198</v>
      </c>
      <c r="D114" s="83" t="s">
        <v>15</v>
      </c>
      <c r="E114" s="20" t="s">
        <v>10</v>
      </c>
      <c r="F114" s="20" t="s">
        <v>14</v>
      </c>
      <c r="G114" s="20">
        <v>60</v>
      </c>
      <c r="H114" s="139">
        <v>269</v>
      </c>
      <c r="I114" s="122">
        <f>H114/10</f>
        <v>26.9</v>
      </c>
      <c r="J114" s="21" t="s">
        <v>11</v>
      </c>
      <c r="K114" s="21">
        <f t="shared" si="18"/>
        <v>2.69</v>
      </c>
      <c r="L114" s="21">
        <f t="shared" si="19"/>
        <v>269</v>
      </c>
      <c r="M114" s="54">
        <f t="shared" si="20"/>
        <v>16140</v>
      </c>
    </row>
    <row r="115" spans="1:13" ht="12.75">
      <c r="A115" s="19">
        <v>102</v>
      </c>
      <c r="B115" s="3">
        <v>4820085741027</v>
      </c>
      <c r="C115" s="22" t="s">
        <v>199</v>
      </c>
      <c r="D115" s="83" t="s">
        <v>12</v>
      </c>
      <c r="E115" s="20" t="s">
        <v>10</v>
      </c>
      <c r="F115" s="20">
        <v>12</v>
      </c>
      <c r="G115" s="20">
        <v>432</v>
      </c>
      <c r="H115" s="139">
        <v>52</v>
      </c>
      <c r="I115" s="122">
        <f>H115/1</f>
        <v>52</v>
      </c>
      <c r="J115" s="21" t="s">
        <v>11</v>
      </c>
      <c r="K115" s="21">
        <f t="shared" si="18"/>
        <v>5.2</v>
      </c>
      <c r="L115" s="21">
        <f t="shared" si="19"/>
        <v>624</v>
      </c>
      <c r="M115" s="54">
        <f t="shared" si="20"/>
        <v>22464</v>
      </c>
    </row>
    <row r="116" spans="1:13" ht="12.75">
      <c r="A116" s="19">
        <v>103</v>
      </c>
      <c r="B116" s="3">
        <v>4823044500994</v>
      </c>
      <c r="C116" s="22" t="s">
        <v>199</v>
      </c>
      <c r="D116" s="83" t="s">
        <v>13</v>
      </c>
      <c r="E116" s="20" t="s">
        <v>10</v>
      </c>
      <c r="F116" s="20" t="s">
        <v>14</v>
      </c>
      <c r="G116" s="20">
        <v>128</v>
      </c>
      <c r="H116" s="139">
        <v>190</v>
      </c>
      <c r="I116" s="122">
        <f>H116/5</f>
        <v>38</v>
      </c>
      <c r="J116" s="21" t="s">
        <v>11</v>
      </c>
      <c r="K116" s="21">
        <f t="shared" si="18"/>
        <v>3.8</v>
      </c>
      <c r="L116" s="21">
        <f t="shared" si="19"/>
        <v>190</v>
      </c>
      <c r="M116" s="54">
        <f t="shared" si="20"/>
        <v>24320</v>
      </c>
    </row>
    <row r="117" spans="1:13" ht="12.75">
      <c r="A117" s="19">
        <v>104</v>
      </c>
      <c r="B117" s="3">
        <v>4823044500956</v>
      </c>
      <c r="C117" s="22" t="s">
        <v>199</v>
      </c>
      <c r="D117" s="83" t="s">
        <v>15</v>
      </c>
      <c r="E117" s="20" t="s">
        <v>10</v>
      </c>
      <c r="F117" s="20" t="s">
        <v>14</v>
      </c>
      <c r="G117" s="20">
        <v>60</v>
      </c>
      <c r="H117" s="139">
        <v>350</v>
      </c>
      <c r="I117" s="122">
        <f>H117/10</f>
        <v>35</v>
      </c>
      <c r="J117" s="21" t="s">
        <v>11</v>
      </c>
      <c r="K117" s="21">
        <f t="shared" si="18"/>
        <v>3.5</v>
      </c>
      <c r="L117" s="21">
        <f t="shared" si="19"/>
        <v>350</v>
      </c>
      <c r="M117" s="54">
        <f t="shared" si="20"/>
        <v>21000</v>
      </c>
    </row>
    <row r="118" spans="1:13" ht="12.75">
      <c r="A118" s="19">
        <v>105</v>
      </c>
      <c r="B118" s="3">
        <v>4820085745353</v>
      </c>
      <c r="C118" s="4" t="s">
        <v>113</v>
      </c>
      <c r="D118" s="83" t="s">
        <v>209</v>
      </c>
      <c r="E118" s="20" t="s">
        <v>10</v>
      </c>
      <c r="F118" s="20">
        <v>1</v>
      </c>
      <c r="G118" s="20">
        <v>144</v>
      </c>
      <c r="H118" s="139">
        <v>230</v>
      </c>
      <c r="I118" s="122">
        <f>H118/4</f>
        <v>57.5</v>
      </c>
      <c r="J118" s="21" t="s">
        <v>121</v>
      </c>
      <c r="K118" s="21">
        <f>I118/3.5</f>
        <v>16.428571428571427</v>
      </c>
      <c r="L118" s="21">
        <f t="shared" si="19"/>
        <v>230</v>
      </c>
      <c r="M118" s="54">
        <f t="shared" si="20"/>
        <v>33120</v>
      </c>
    </row>
    <row r="119" spans="1:13" ht="12.75">
      <c r="A119" s="19">
        <v>106</v>
      </c>
      <c r="B119" s="37">
        <v>4820085742703</v>
      </c>
      <c r="C119" s="38" t="s">
        <v>113</v>
      </c>
      <c r="D119" s="87" t="s">
        <v>47</v>
      </c>
      <c r="E119" s="39" t="s">
        <v>10</v>
      </c>
      <c r="F119" s="39" t="s">
        <v>14</v>
      </c>
      <c r="G119" s="39">
        <v>90</v>
      </c>
      <c r="H119" s="139">
        <v>368</v>
      </c>
      <c r="I119" s="122">
        <f>H119/7</f>
        <v>52.57142857142857</v>
      </c>
      <c r="J119" s="21" t="s">
        <v>121</v>
      </c>
      <c r="K119" s="21">
        <f>I119/3.5</f>
        <v>15.020408163265305</v>
      </c>
      <c r="L119" s="21">
        <f t="shared" si="19"/>
        <v>368</v>
      </c>
      <c r="M119" s="54">
        <f t="shared" si="20"/>
        <v>33120</v>
      </c>
    </row>
    <row r="120" spans="1:13" ht="12.75">
      <c r="A120" s="19">
        <v>107</v>
      </c>
      <c r="B120" s="37">
        <v>4820085742710</v>
      </c>
      <c r="C120" s="38" t="s">
        <v>113</v>
      </c>
      <c r="D120" s="87" t="s">
        <v>48</v>
      </c>
      <c r="E120" s="39" t="s">
        <v>10</v>
      </c>
      <c r="F120" s="39" t="s">
        <v>14</v>
      </c>
      <c r="G120" s="39">
        <v>44</v>
      </c>
      <c r="H120" s="139">
        <v>689</v>
      </c>
      <c r="I120" s="122">
        <f>H120/15</f>
        <v>45.93333333333333</v>
      </c>
      <c r="J120" s="21" t="s">
        <v>121</v>
      </c>
      <c r="K120" s="21">
        <f>I120/3.5</f>
        <v>13.123809523809523</v>
      </c>
      <c r="L120" s="21">
        <f t="shared" si="19"/>
        <v>689</v>
      </c>
      <c r="M120" s="54">
        <f t="shared" si="20"/>
        <v>30316</v>
      </c>
    </row>
    <row r="121" spans="1:13" ht="12.75">
      <c r="A121" s="19">
        <v>108</v>
      </c>
      <c r="B121" s="48">
        <v>2000000000473</v>
      </c>
      <c r="C121" s="31" t="s">
        <v>91</v>
      </c>
      <c r="D121" s="83" t="s">
        <v>15</v>
      </c>
      <c r="E121" s="20" t="s">
        <v>10</v>
      </c>
      <c r="F121" s="20">
        <v>1</v>
      </c>
      <c r="G121" s="20">
        <v>44</v>
      </c>
      <c r="H121" s="139">
        <v>2454</v>
      </c>
      <c r="I121" s="122">
        <f>H121/10</f>
        <v>245.4</v>
      </c>
      <c r="J121" s="21" t="s">
        <v>22</v>
      </c>
      <c r="K121" s="21">
        <f>I121/10</f>
        <v>24.54</v>
      </c>
      <c r="L121" s="21">
        <f t="shared" si="19"/>
        <v>2454</v>
      </c>
      <c r="M121" s="54">
        <f t="shared" si="20"/>
        <v>107976</v>
      </c>
    </row>
    <row r="122" spans="1:13" ht="12.75">
      <c r="A122" s="19">
        <v>109</v>
      </c>
      <c r="B122" s="76" t="s">
        <v>152</v>
      </c>
      <c r="C122" s="76"/>
      <c r="D122" s="88"/>
      <c r="E122" s="76"/>
      <c r="F122" s="76"/>
      <c r="G122" s="76"/>
      <c r="H122" s="144"/>
      <c r="I122" s="127"/>
      <c r="J122" s="76"/>
      <c r="K122" s="76"/>
      <c r="L122" s="76"/>
      <c r="M122" s="76"/>
    </row>
    <row r="123" spans="1:13" ht="12.75">
      <c r="A123" s="19">
        <v>110</v>
      </c>
      <c r="B123" s="3">
        <v>4820085742154</v>
      </c>
      <c r="C123" s="23" t="s">
        <v>146</v>
      </c>
      <c r="D123" s="83" t="s">
        <v>260</v>
      </c>
      <c r="E123" s="20" t="s">
        <v>10</v>
      </c>
      <c r="F123" s="20" t="s">
        <v>44</v>
      </c>
      <c r="G123" s="20">
        <v>384</v>
      </c>
      <c r="H123" s="139">
        <v>79</v>
      </c>
      <c r="I123" s="122">
        <f>H123/1.4</f>
        <v>56.42857142857143</v>
      </c>
      <c r="J123" s="21" t="s">
        <v>98</v>
      </c>
      <c r="K123" s="21">
        <f>I123/5.5</f>
        <v>10.25974025974026</v>
      </c>
      <c r="L123" s="21">
        <f aca="true" t="shared" si="21" ref="L123:L161">H123*F123</f>
        <v>474</v>
      </c>
      <c r="M123" s="54">
        <f aca="true" t="shared" si="22" ref="M123:M161">H123*G123</f>
        <v>30336</v>
      </c>
    </row>
    <row r="124" spans="1:13" ht="12.75">
      <c r="A124" s="19">
        <v>111</v>
      </c>
      <c r="B124" s="3">
        <v>4820085742376</v>
      </c>
      <c r="C124" s="23" t="s">
        <v>146</v>
      </c>
      <c r="D124" s="83" t="s">
        <v>261</v>
      </c>
      <c r="E124" s="20" t="s">
        <v>10</v>
      </c>
      <c r="F124" s="20">
        <v>1</v>
      </c>
      <c r="G124" s="20">
        <v>144</v>
      </c>
      <c r="H124" s="139">
        <v>223</v>
      </c>
      <c r="I124" s="122">
        <f>H124/4.2</f>
        <v>53.095238095238095</v>
      </c>
      <c r="J124" s="21" t="s">
        <v>98</v>
      </c>
      <c r="K124" s="21">
        <f>I124/5.5</f>
        <v>9.653679653679653</v>
      </c>
      <c r="L124" s="21">
        <f t="shared" si="21"/>
        <v>223</v>
      </c>
      <c r="M124" s="54">
        <f t="shared" si="22"/>
        <v>32112</v>
      </c>
    </row>
    <row r="125" spans="1:13" ht="12.75">
      <c r="A125" s="19">
        <v>112</v>
      </c>
      <c r="B125" s="3">
        <v>4820085742161</v>
      </c>
      <c r="C125" s="23" t="s">
        <v>146</v>
      </c>
      <c r="D125" s="83" t="s">
        <v>47</v>
      </c>
      <c r="E125" s="20" t="s">
        <v>10</v>
      </c>
      <c r="F125" s="20" t="s">
        <v>14</v>
      </c>
      <c r="G125" s="20">
        <v>90</v>
      </c>
      <c r="H125" s="139">
        <v>304</v>
      </c>
      <c r="I125" s="122">
        <f>H125/7</f>
        <v>43.42857142857143</v>
      </c>
      <c r="J125" s="21" t="s">
        <v>98</v>
      </c>
      <c r="K125" s="21">
        <f>I125/5.5</f>
        <v>7.896103896103896</v>
      </c>
      <c r="L125" s="21">
        <f t="shared" si="21"/>
        <v>304</v>
      </c>
      <c r="M125" s="54">
        <f t="shared" si="22"/>
        <v>27360</v>
      </c>
    </row>
    <row r="126" spans="1:13" ht="12.75">
      <c r="A126" s="19">
        <v>113</v>
      </c>
      <c r="B126" s="3">
        <v>4820085742178</v>
      </c>
      <c r="C126" s="23" t="s">
        <v>146</v>
      </c>
      <c r="D126" s="83" t="s">
        <v>48</v>
      </c>
      <c r="E126" s="20" t="s">
        <v>10</v>
      </c>
      <c r="F126" s="20" t="s">
        <v>14</v>
      </c>
      <c r="G126" s="20">
        <v>44</v>
      </c>
      <c r="H126" s="139">
        <v>571</v>
      </c>
      <c r="I126" s="122">
        <f>H126/14</f>
        <v>40.785714285714285</v>
      </c>
      <c r="J126" s="21" t="s">
        <v>98</v>
      </c>
      <c r="K126" s="21">
        <f>I126/5.5</f>
        <v>7.415584415584416</v>
      </c>
      <c r="L126" s="21">
        <f t="shared" si="21"/>
        <v>571</v>
      </c>
      <c r="M126" s="54">
        <f t="shared" si="22"/>
        <v>25124</v>
      </c>
    </row>
    <row r="127" spans="1:13" ht="12.75">
      <c r="A127" s="19">
        <v>114</v>
      </c>
      <c r="B127" s="3">
        <v>4820085742185</v>
      </c>
      <c r="C127" s="34" t="s">
        <v>147</v>
      </c>
      <c r="D127" s="83" t="s">
        <v>260</v>
      </c>
      <c r="E127" s="20" t="s">
        <v>10</v>
      </c>
      <c r="F127" s="20" t="s">
        <v>44</v>
      </c>
      <c r="G127" s="20">
        <v>384</v>
      </c>
      <c r="H127" s="139">
        <v>147</v>
      </c>
      <c r="I127" s="122">
        <f>H127/1.4</f>
        <v>105</v>
      </c>
      <c r="J127" s="21" t="s">
        <v>99</v>
      </c>
      <c r="K127" s="21">
        <f>I127/6</f>
        <v>17.5</v>
      </c>
      <c r="L127" s="21">
        <f t="shared" si="21"/>
        <v>882</v>
      </c>
      <c r="M127" s="54">
        <f t="shared" si="22"/>
        <v>56448</v>
      </c>
    </row>
    <row r="128" spans="1:13" ht="12.75">
      <c r="A128" s="19">
        <v>115</v>
      </c>
      <c r="B128" s="3">
        <v>4820085742383</v>
      </c>
      <c r="C128" s="34" t="s">
        <v>147</v>
      </c>
      <c r="D128" s="83" t="s">
        <v>261</v>
      </c>
      <c r="E128" s="20" t="s">
        <v>10</v>
      </c>
      <c r="F128" s="20">
        <v>1</v>
      </c>
      <c r="G128" s="20">
        <v>144</v>
      </c>
      <c r="H128" s="139">
        <v>405</v>
      </c>
      <c r="I128" s="122">
        <f>H128/4.2</f>
        <v>96.42857142857143</v>
      </c>
      <c r="J128" s="21" t="s">
        <v>99</v>
      </c>
      <c r="K128" s="21">
        <f>I128/5.5</f>
        <v>17.532467532467532</v>
      </c>
      <c r="L128" s="21">
        <f t="shared" si="21"/>
        <v>405</v>
      </c>
      <c r="M128" s="54">
        <f t="shared" si="22"/>
        <v>58320</v>
      </c>
    </row>
    <row r="129" spans="1:13" ht="12.75">
      <c r="A129" s="19">
        <v>116</v>
      </c>
      <c r="B129" s="3">
        <v>4820085742192</v>
      </c>
      <c r="C129" s="34" t="s">
        <v>147</v>
      </c>
      <c r="D129" s="83" t="s">
        <v>47</v>
      </c>
      <c r="E129" s="20" t="s">
        <v>10</v>
      </c>
      <c r="F129" s="20" t="s">
        <v>14</v>
      </c>
      <c r="G129" s="20">
        <v>90</v>
      </c>
      <c r="H129" s="139">
        <v>553</v>
      </c>
      <c r="I129" s="122">
        <f>H129/7</f>
        <v>79</v>
      </c>
      <c r="J129" s="21" t="s">
        <v>99</v>
      </c>
      <c r="K129" s="21">
        <f>I129/6</f>
        <v>13.166666666666666</v>
      </c>
      <c r="L129" s="21">
        <f t="shared" si="21"/>
        <v>553</v>
      </c>
      <c r="M129" s="54">
        <f t="shared" si="22"/>
        <v>49770</v>
      </c>
    </row>
    <row r="130" spans="1:13" ht="12.75">
      <c r="A130" s="19">
        <v>117</v>
      </c>
      <c r="B130" s="3">
        <v>4820085742208</v>
      </c>
      <c r="C130" s="34" t="s">
        <v>147</v>
      </c>
      <c r="D130" s="83" t="s">
        <v>48</v>
      </c>
      <c r="E130" s="20" t="s">
        <v>10</v>
      </c>
      <c r="F130" s="20" t="s">
        <v>14</v>
      </c>
      <c r="G130" s="20">
        <v>44</v>
      </c>
      <c r="H130" s="139">
        <v>1049</v>
      </c>
      <c r="I130" s="122">
        <f>H130/14</f>
        <v>74.92857142857143</v>
      </c>
      <c r="J130" s="21" t="s">
        <v>99</v>
      </c>
      <c r="K130" s="21">
        <f>I130/6</f>
        <v>12.488095238095239</v>
      </c>
      <c r="L130" s="21">
        <f t="shared" si="21"/>
        <v>1049</v>
      </c>
      <c r="M130" s="54">
        <f t="shared" si="22"/>
        <v>46156</v>
      </c>
    </row>
    <row r="131" spans="1:13" ht="12.75">
      <c r="A131" s="19">
        <v>118</v>
      </c>
      <c r="B131" s="5">
        <v>4820085742864</v>
      </c>
      <c r="C131" s="34" t="s">
        <v>241</v>
      </c>
      <c r="D131" s="83" t="s">
        <v>260</v>
      </c>
      <c r="E131" s="20" t="s">
        <v>10</v>
      </c>
      <c r="F131" s="20" t="s">
        <v>44</v>
      </c>
      <c r="G131" s="20">
        <v>384</v>
      </c>
      <c r="H131" s="139">
        <v>226</v>
      </c>
      <c r="I131" s="122">
        <f>H131/1.4</f>
        <v>161.42857142857144</v>
      </c>
      <c r="J131" s="21" t="s">
        <v>57</v>
      </c>
      <c r="K131" s="21">
        <f aca="true" t="shared" si="23" ref="K131:K138">I131/7</f>
        <v>23.061224489795922</v>
      </c>
      <c r="L131" s="21">
        <f t="shared" si="21"/>
        <v>1356</v>
      </c>
      <c r="M131" s="54">
        <f t="shared" si="22"/>
        <v>86784</v>
      </c>
    </row>
    <row r="132" spans="1:13" ht="12.75">
      <c r="A132" s="19">
        <v>119</v>
      </c>
      <c r="B132" s="5">
        <v>4820085742871</v>
      </c>
      <c r="C132" s="34" t="s">
        <v>241</v>
      </c>
      <c r="D132" s="83" t="s">
        <v>261</v>
      </c>
      <c r="E132" s="20" t="s">
        <v>10</v>
      </c>
      <c r="F132" s="20">
        <v>1</v>
      </c>
      <c r="G132" s="20">
        <v>144</v>
      </c>
      <c r="H132" s="139">
        <v>641</v>
      </c>
      <c r="I132" s="122">
        <f>H132/4.2</f>
        <v>152.61904761904762</v>
      </c>
      <c r="J132" s="21" t="s">
        <v>57</v>
      </c>
      <c r="K132" s="21">
        <f t="shared" si="23"/>
        <v>21.802721088435373</v>
      </c>
      <c r="L132" s="21">
        <f t="shared" si="21"/>
        <v>641</v>
      </c>
      <c r="M132" s="54">
        <f t="shared" si="22"/>
        <v>92304</v>
      </c>
    </row>
    <row r="133" spans="1:13" ht="12.75">
      <c r="A133" s="19">
        <v>120</v>
      </c>
      <c r="B133" s="5">
        <v>4820085742888</v>
      </c>
      <c r="C133" s="34" t="s">
        <v>241</v>
      </c>
      <c r="D133" s="83" t="s">
        <v>47</v>
      </c>
      <c r="E133" s="20" t="s">
        <v>10</v>
      </c>
      <c r="F133" s="20" t="s">
        <v>14</v>
      </c>
      <c r="G133" s="20">
        <v>90</v>
      </c>
      <c r="H133" s="139">
        <v>887</v>
      </c>
      <c r="I133" s="122">
        <f>H133/7</f>
        <v>126.71428571428571</v>
      </c>
      <c r="J133" s="21" t="s">
        <v>57</v>
      </c>
      <c r="K133" s="21">
        <f t="shared" si="23"/>
        <v>18.10204081632653</v>
      </c>
      <c r="L133" s="21">
        <f t="shared" si="21"/>
        <v>887</v>
      </c>
      <c r="M133" s="54">
        <f t="shared" si="22"/>
        <v>79830</v>
      </c>
    </row>
    <row r="134" spans="1:13" ht="12.75">
      <c r="A134" s="19">
        <v>121</v>
      </c>
      <c r="B134" s="5">
        <v>4820085742895</v>
      </c>
      <c r="C134" s="34" t="s">
        <v>241</v>
      </c>
      <c r="D134" s="83" t="s">
        <v>48</v>
      </c>
      <c r="E134" s="20" t="s">
        <v>10</v>
      </c>
      <c r="F134" s="20" t="s">
        <v>14</v>
      </c>
      <c r="G134" s="20">
        <v>44</v>
      </c>
      <c r="H134" s="139">
        <v>1673</v>
      </c>
      <c r="I134" s="122">
        <f>H134/14</f>
        <v>119.5</v>
      </c>
      <c r="J134" s="21" t="s">
        <v>57</v>
      </c>
      <c r="K134" s="21">
        <f t="shared" si="23"/>
        <v>17.071428571428573</v>
      </c>
      <c r="L134" s="21">
        <f t="shared" si="21"/>
        <v>1673</v>
      </c>
      <c r="M134" s="54">
        <f t="shared" si="22"/>
        <v>73612</v>
      </c>
    </row>
    <row r="135" spans="1:13" ht="12.75">
      <c r="A135" s="19">
        <v>122</v>
      </c>
      <c r="B135" s="5">
        <v>4820085742901</v>
      </c>
      <c r="C135" s="34" t="s">
        <v>242</v>
      </c>
      <c r="D135" s="83" t="s">
        <v>260</v>
      </c>
      <c r="E135" s="20" t="s">
        <v>10</v>
      </c>
      <c r="F135" s="20" t="s">
        <v>44</v>
      </c>
      <c r="G135" s="20">
        <v>384</v>
      </c>
      <c r="H135" s="139">
        <v>192</v>
      </c>
      <c r="I135" s="122">
        <f>H135/1.4</f>
        <v>137.14285714285714</v>
      </c>
      <c r="J135" s="21" t="s">
        <v>57</v>
      </c>
      <c r="K135" s="21">
        <f t="shared" si="23"/>
        <v>19.591836734693878</v>
      </c>
      <c r="L135" s="21">
        <f t="shared" si="21"/>
        <v>1152</v>
      </c>
      <c r="M135" s="54">
        <f t="shared" si="22"/>
        <v>73728</v>
      </c>
    </row>
    <row r="136" spans="1:13" ht="12.75">
      <c r="A136" s="19">
        <v>123</v>
      </c>
      <c r="B136" s="5">
        <v>4820085742918</v>
      </c>
      <c r="C136" s="34" t="s">
        <v>242</v>
      </c>
      <c r="D136" s="83" t="s">
        <v>261</v>
      </c>
      <c r="E136" s="20" t="s">
        <v>10</v>
      </c>
      <c r="F136" s="20">
        <v>1</v>
      </c>
      <c r="G136" s="20">
        <v>144</v>
      </c>
      <c r="H136" s="139">
        <v>553</v>
      </c>
      <c r="I136" s="122">
        <f>H136/4.2</f>
        <v>131.66666666666666</v>
      </c>
      <c r="J136" s="21" t="s">
        <v>57</v>
      </c>
      <c r="K136" s="21">
        <f t="shared" si="23"/>
        <v>18.809523809523807</v>
      </c>
      <c r="L136" s="21">
        <f t="shared" si="21"/>
        <v>553</v>
      </c>
      <c r="M136" s="54">
        <f t="shared" si="22"/>
        <v>79632</v>
      </c>
    </row>
    <row r="137" spans="1:13" ht="12.75">
      <c r="A137" s="19">
        <v>124</v>
      </c>
      <c r="B137" s="5">
        <v>4820085742925</v>
      </c>
      <c r="C137" s="34" t="s">
        <v>242</v>
      </c>
      <c r="D137" s="83" t="s">
        <v>47</v>
      </c>
      <c r="E137" s="20" t="s">
        <v>10</v>
      </c>
      <c r="F137" s="20" t="s">
        <v>14</v>
      </c>
      <c r="G137" s="20">
        <v>90</v>
      </c>
      <c r="H137" s="139">
        <v>768</v>
      </c>
      <c r="I137" s="122">
        <f>H137/7</f>
        <v>109.71428571428571</v>
      </c>
      <c r="J137" s="21" t="s">
        <v>57</v>
      </c>
      <c r="K137" s="21">
        <f t="shared" si="23"/>
        <v>15.673469387755102</v>
      </c>
      <c r="L137" s="21">
        <f t="shared" si="21"/>
        <v>768</v>
      </c>
      <c r="M137" s="54">
        <f t="shared" si="22"/>
        <v>69120</v>
      </c>
    </row>
    <row r="138" spans="1:13" ht="12.75">
      <c r="A138" s="19">
        <v>125</v>
      </c>
      <c r="B138" s="5">
        <v>4820085742932</v>
      </c>
      <c r="C138" s="34" t="s">
        <v>242</v>
      </c>
      <c r="D138" s="83" t="s">
        <v>48</v>
      </c>
      <c r="E138" s="20" t="s">
        <v>10</v>
      </c>
      <c r="F138" s="20" t="s">
        <v>14</v>
      </c>
      <c r="G138" s="20">
        <v>44</v>
      </c>
      <c r="H138" s="139">
        <v>1444</v>
      </c>
      <c r="I138" s="122">
        <f>H138/14</f>
        <v>103.14285714285714</v>
      </c>
      <c r="J138" s="21" t="s">
        <v>57</v>
      </c>
      <c r="K138" s="21">
        <f t="shared" si="23"/>
        <v>14.73469387755102</v>
      </c>
      <c r="L138" s="21">
        <f t="shared" si="21"/>
        <v>1444</v>
      </c>
      <c r="M138" s="54">
        <f t="shared" si="22"/>
        <v>63536</v>
      </c>
    </row>
    <row r="139" spans="1:13" ht="12.75" customHeight="1">
      <c r="A139" s="19">
        <v>126</v>
      </c>
      <c r="B139" s="3">
        <v>4820085742079</v>
      </c>
      <c r="C139" s="72" t="s">
        <v>246</v>
      </c>
      <c r="D139" s="89" t="s">
        <v>203</v>
      </c>
      <c r="E139" s="20" t="s">
        <v>10</v>
      </c>
      <c r="F139" s="20">
        <v>8</v>
      </c>
      <c r="G139" s="20">
        <v>640</v>
      </c>
      <c r="H139" s="139">
        <v>281</v>
      </c>
      <c r="I139" s="122">
        <f>H139/0.8</f>
        <v>351.25</v>
      </c>
      <c r="J139" s="21" t="s">
        <v>22</v>
      </c>
      <c r="K139" s="21">
        <f>I139/10</f>
        <v>35.125</v>
      </c>
      <c r="L139" s="21">
        <f t="shared" si="21"/>
        <v>2248</v>
      </c>
      <c r="M139" s="54">
        <f t="shared" si="22"/>
        <v>179840</v>
      </c>
    </row>
    <row r="140" spans="1:13" ht="12.75">
      <c r="A140" s="19">
        <v>127</v>
      </c>
      <c r="B140" s="73">
        <v>4820085745391</v>
      </c>
      <c r="C140" s="72" t="s">
        <v>246</v>
      </c>
      <c r="D140" s="83" t="s">
        <v>143</v>
      </c>
      <c r="E140" s="20" t="s">
        <v>10</v>
      </c>
      <c r="F140" s="20" t="s">
        <v>14</v>
      </c>
      <c r="G140" s="20">
        <v>144</v>
      </c>
      <c r="H140" s="139">
        <v>805</v>
      </c>
      <c r="I140" s="122">
        <f>H140/2.7</f>
        <v>298.14814814814815</v>
      </c>
      <c r="J140" s="21" t="s">
        <v>22</v>
      </c>
      <c r="K140" s="21">
        <f>I140/10</f>
        <v>29.814814814814817</v>
      </c>
      <c r="L140" s="21">
        <f t="shared" si="21"/>
        <v>805</v>
      </c>
      <c r="M140" s="54">
        <f t="shared" si="22"/>
        <v>115920</v>
      </c>
    </row>
    <row r="141" spans="1:13" ht="12.75">
      <c r="A141" s="19">
        <v>128</v>
      </c>
      <c r="B141" s="73">
        <v>4820085745629</v>
      </c>
      <c r="C141" s="72" t="s">
        <v>246</v>
      </c>
      <c r="D141" s="83" t="s">
        <v>247</v>
      </c>
      <c r="E141" s="20" t="s">
        <v>10</v>
      </c>
      <c r="F141" s="20">
        <v>1</v>
      </c>
      <c r="G141" s="20">
        <v>90</v>
      </c>
      <c r="H141" s="139">
        <v>1298</v>
      </c>
      <c r="I141" s="122">
        <f>H141/4.5</f>
        <v>288.44444444444446</v>
      </c>
      <c r="J141" s="21" t="s">
        <v>22</v>
      </c>
      <c r="K141" s="21">
        <f>I141/10</f>
        <v>28.844444444444445</v>
      </c>
      <c r="L141" s="21">
        <f t="shared" si="21"/>
        <v>1298</v>
      </c>
      <c r="M141" s="54">
        <f t="shared" si="22"/>
        <v>116820</v>
      </c>
    </row>
    <row r="142" spans="1:13" ht="12.75">
      <c r="A142" s="19">
        <v>129</v>
      </c>
      <c r="B142" s="100">
        <v>4820085745483</v>
      </c>
      <c r="C142" s="22" t="s">
        <v>288</v>
      </c>
      <c r="D142" s="83" t="s">
        <v>149</v>
      </c>
      <c r="E142" s="20" t="s">
        <v>10</v>
      </c>
      <c r="F142" s="20">
        <v>8</v>
      </c>
      <c r="G142" s="20">
        <v>640</v>
      </c>
      <c r="H142" s="139">
        <v>292</v>
      </c>
      <c r="I142" s="122">
        <f>H142/0.9</f>
        <v>324.44444444444446</v>
      </c>
      <c r="J142" s="21" t="s">
        <v>22</v>
      </c>
      <c r="K142" s="21">
        <f aca="true" t="shared" si="24" ref="K142:K147">I142/10</f>
        <v>32.44444444444444</v>
      </c>
      <c r="L142" s="21">
        <f t="shared" si="21"/>
        <v>2336</v>
      </c>
      <c r="M142" s="54">
        <f t="shared" si="22"/>
        <v>186880</v>
      </c>
    </row>
    <row r="143" spans="1:13" ht="12.75">
      <c r="A143" s="19">
        <v>130</v>
      </c>
      <c r="B143" s="100">
        <v>4820085745490</v>
      </c>
      <c r="C143" s="22" t="s">
        <v>288</v>
      </c>
      <c r="D143" s="83" t="s">
        <v>143</v>
      </c>
      <c r="E143" s="20" t="s">
        <v>10</v>
      </c>
      <c r="F143" s="20" t="s">
        <v>14</v>
      </c>
      <c r="G143" s="20">
        <v>144</v>
      </c>
      <c r="H143" s="139">
        <v>772</v>
      </c>
      <c r="I143" s="122">
        <f>H143/2.7</f>
        <v>285.9259259259259</v>
      </c>
      <c r="J143" s="21" t="s">
        <v>22</v>
      </c>
      <c r="K143" s="21">
        <f t="shared" si="24"/>
        <v>28.59259259259259</v>
      </c>
      <c r="L143" s="21">
        <f t="shared" si="21"/>
        <v>772</v>
      </c>
      <c r="M143" s="54">
        <f t="shared" si="22"/>
        <v>111168</v>
      </c>
    </row>
    <row r="144" spans="1:13" ht="12.75">
      <c r="A144" s="19">
        <v>131</v>
      </c>
      <c r="B144" s="100">
        <v>4820085745506</v>
      </c>
      <c r="C144" s="22" t="s">
        <v>288</v>
      </c>
      <c r="D144" s="83" t="s">
        <v>247</v>
      </c>
      <c r="E144" s="20" t="s">
        <v>10</v>
      </c>
      <c r="F144" s="20">
        <v>1</v>
      </c>
      <c r="G144" s="20">
        <v>90</v>
      </c>
      <c r="H144" s="139">
        <v>1209</v>
      </c>
      <c r="I144" s="122">
        <f>H144/4.5</f>
        <v>268.6666666666667</v>
      </c>
      <c r="J144" s="21" t="s">
        <v>22</v>
      </c>
      <c r="K144" s="21">
        <f t="shared" si="24"/>
        <v>26.866666666666667</v>
      </c>
      <c r="L144" s="21">
        <f t="shared" si="21"/>
        <v>1209</v>
      </c>
      <c r="M144" s="54">
        <f t="shared" si="22"/>
        <v>108810</v>
      </c>
    </row>
    <row r="145" spans="1:13" ht="12.75">
      <c r="A145" s="19">
        <v>132</v>
      </c>
      <c r="B145" s="100">
        <v>4820085745513</v>
      </c>
      <c r="C145" s="22" t="s">
        <v>288</v>
      </c>
      <c r="D145" s="83" t="s">
        <v>20</v>
      </c>
      <c r="E145" s="20" t="s">
        <v>10</v>
      </c>
      <c r="F145" s="20" t="s">
        <v>14</v>
      </c>
      <c r="G145" s="20">
        <v>44</v>
      </c>
      <c r="H145" s="139">
        <v>2324</v>
      </c>
      <c r="I145" s="122">
        <f>H145/9</f>
        <v>258.22222222222223</v>
      </c>
      <c r="J145" s="21" t="s">
        <v>22</v>
      </c>
      <c r="K145" s="21">
        <f t="shared" si="24"/>
        <v>25.822222222222223</v>
      </c>
      <c r="L145" s="21">
        <f t="shared" si="21"/>
        <v>2324</v>
      </c>
      <c r="M145" s="54">
        <f t="shared" si="22"/>
        <v>102256</v>
      </c>
    </row>
    <row r="146" spans="1:13" ht="12.75">
      <c r="A146" s="19">
        <v>133</v>
      </c>
      <c r="B146" s="100">
        <v>4820085745520</v>
      </c>
      <c r="C146" s="22" t="s">
        <v>289</v>
      </c>
      <c r="D146" s="83" t="s">
        <v>149</v>
      </c>
      <c r="E146" s="20" t="s">
        <v>10</v>
      </c>
      <c r="F146" s="20">
        <v>8</v>
      </c>
      <c r="G146" s="20">
        <v>640</v>
      </c>
      <c r="H146" s="139">
        <v>234</v>
      </c>
      <c r="I146" s="122">
        <f>H146/0.9</f>
        <v>260</v>
      </c>
      <c r="J146" s="21" t="s">
        <v>22</v>
      </c>
      <c r="K146" s="21">
        <f t="shared" si="24"/>
        <v>26</v>
      </c>
      <c r="L146" s="21">
        <f t="shared" si="21"/>
        <v>1872</v>
      </c>
      <c r="M146" s="54">
        <f t="shared" si="22"/>
        <v>149760</v>
      </c>
    </row>
    <row r="147" spans="1:13" ht="12.75">
      <c r="A147" s="19">
        <v>134</v>
      </c>
      <c r="B147" s="100">
        <v>4820085745537</v>
      </c>
      <c r="C147" s="22" t="s">
        <v>289</v>
      </c>
      <c r="D147" s="83" t="s">
        <v>143</v>
      </c>
      <c r="E147" s="20" t="s">
        <v>10</v>
      </c>
      <c r="F147" s="20" t="s">
        <v>14</v>
      </c>
      <c r="G147" s="20">
        <v>144</v>
      </c>
      <c r="H147" s="139">
        <v>608</v>
      </c>
      <c r="I147" s="122">
        <f>H147/2.7</f>
        <v>225.18518518518516</v>
      </c>
      <c r="J147" s="21" t="s">
        <v>22</v>
      </c>
      <c r="K147" s="21">
        <f t="shared" si="24"/>
        <v>22.518518518518515</v>
      </c>
      <c r="L147" s="21">
        <f t="shared" si="21"/>
        <v>608</v>
      </c>
      <c r="M147" s="54">
        <f t="shared" si="22"/>
        <v>87552</v>
      </c>
    </row>
    <row r="148" spans="1:13" ht="12.75">
      <c r="A148" s="19">
        <v>135</v>
      </c>
      <c r="B148" s="100">
        <v>4820085745544</v>
      </c>
      <c r="C148" s="22" t="s">
        <v>289</v>
      </c>
      <c r="D148" s="83" t="s">
        <v>247</v>
      </c>
      <c r="E148" s="20" t="s">
        <v>10</v>
      </c>
      <c r="F148" s="20">
        <v>1</v>
      </c>
      <c r="G148" s="20">
        <v>90</v>
      </c>
      <c r="H148" s="139">
        <v>970</v>
      </c>
      <c r="I148" s="122">
        <f>H148/4.5</f>
        <v>215.55555555555554</v>
      </c>
      <c r="J148" s="21" t="s">
        <v>22</v>
      </c>
      <c r="K148" s="21">
        <f>I148/10</f>
        <v>21.555555555555554</v>
      </c>
      <c r="L148" s="21">
        <f t="shared" si="21"/>
        <v>970</v>
      </c>
      <c r="M148" s="54">
        <f t="shared" si="22"/>
        <v>87300</v>
      </c>
    </row>
    <row r="149" spans="1:13" ht="12.75">
      <c r="A149" s="19">
        <v>136</v>
      </c>
      <c r="B149" s="100">
        <v>4820085745551</v>
      </c>
      <c r="C149" s="22" t="s">
        <v>289</v>
      </c>
      <c r="D149" s="83" t="s">
        <v>20</v>
      </c>
      <c r="E149" s="20" t="s">
        <v>10</v>
      </c>
      <c r="F149" s="20" t="s">
        <v>14</v>
      </c>
      <c r="G149" s="20">
        <v>44</v>
      </c>
      <c r="H149" s="139">
        <v>1858</v>
      </c>
      <c r="I149" s="122">
        <f>H149/9</f>
        <v>206.44444444444446</v>
      </c>
      <c r="J149" s="21" t="s">
        <v>22</v>
      </c>
      <c r="K149" s="21">
        <f>I149/10</f>
        <v>20.644444444444446</v>
      </c>
      <c r="L149" s="21">
        <f t="shared" si="21"/>
        <v>1858</v>
      </c>
      <c r="M149" s="54">
        <f t="shared" si="22"/>
        <v>81752</v>
      </c>
    </row>
    <row r="150" spans="1:13" ht="12.75">
      <c r="A150" s="19">
        <v>137</v>
      </c>
      <c r="B150" s="3">
        <v>4820085740716</v>
      </c>
      <c r="C150" s="22" t="s">
        <v>243</v>
      </c>
      <c r="D150" s="83" t="s">
        <v>149</v>
      </c>
      <c r="E150" s="20" t="s">
        <v>10</v>
      </c>
      <c r="F150" s="20">
        <v>8</v>
      </c>
      <c r="G150" s="20">
        <v>640</v>
      </c>
      <c r="H150" s="139">
        <v>359</v>
      </c>
      <c r="I150" s="122">
        <f>H150/0.9</f>
        <v>398.88888888888886</v>
      </c>
      <c r="J150" s="21" t="s">
        <v>22</v>
      </c>
      <c r="K150" s="21">
        <f aca="true" t="shared" si="25" ref="K150:K157">I150/10</f>
        <v>39.888888888888886</v>
      </c>
      <c r="L150" s="21">
        <f t="shared" si="21"/>
        <v>2872</v>
      </c>
      <c r="M150" s="54">
        <f t="shared" si="22"/>
        <v>229760</v>
      </c>
    </row>
    <row r="151" spans="1:13" ht="12.75">
      <c r="A151" s="19">
        <v>138</v>
      </c>
      <c r="B151" s="71">
        <v>4820085740723</v>
      </c>
      <c r="C151" s="22" t="s">
        <v>243</v>
      </c>
      <c r="D151" s="83" t="s">
        <v>143</v>
      </c>
      <c r="E151" s="20" t="s">
        <v>10</v>
      </c>
      <c r="F151" s="20" t="s">
        <v>14</v>
      </c>
      <c r="G151" s="20">
        <v>144</v>
      </c>
      <c r="H151" s="139">
        <v>942</v>
      </c>
      <c r="I151" s="122">
        <f>H151/2.7</f>
        <v>348.88888888888886</v>
      </c>
      <c r="J151" s="21" t="s">
        <v>22</v>
      </c>
      <c r="K151" s="21">
        <f t="shared" si="25"/>
        <v>34.888888888888886</v>
      </c>
      <c r="L151" s="21">
        <f t="shared" si="21"/>
        <v>942</v>
      </c>
      <c r="M151" s="54">
        <f t="shared" si="22"/>
        <v>135648</v>
      </c>
    </row>
    <row r="152" spans="1:13" ht="12.75">
      <c r="A152" s="19">
        <v>139</v>
      </c>
      <c r="B152" s="73">
        <v>4820085745469</v>
      </c>
      <c r="C152" s="22" t="s">
        <v>243</v>
      </c>
      <c r="D152" s="83" t="s">
        <v>247</v>
      </c>
      <c r="E152" s="20" t="s">
        <v>10</v>
      </c>
      <c r="F152" s="20">
        <v>1</v>
      </c>
      <c r="G152" s="20">
        <v>90</v>
      </c>
      <c r="H152" s="139">
        <v>1472</v>
      </c>
      <c r="I152" s="122">
        <f>H152/4.5</f>
        <v>327.1111111111111</v>
      </c>
      <c r="J152" s="21" t="s">
        <v>22</v>
      </c>
      <c r="K152" s="21">
        <f t="shared" si="25"/>
        <v>32.71111111111111</v>
      </c>
      <c r="L152" s="21">
        <f t="shared" si="21"/>
        <v>1472</v>
      </c>
      <c r="M152" s="54">
        <f t="shared" si="22"/>
        <v>132480</v>
      </c>
    </row>
    <row r="153" spans="1:13" ht="12.75">
      <c r="A153" s="19">
        <v>140</v>
      </c>
      <c r="B153" s="71">
        <v>4820085740730</v>
      </c>
      <c r="C153" s="22" t="s">
        <v>243</v>
      </c>
      <c r="D153" s="83" t="s">
        <v>20</v>
      </c>
      <c r="E153" s="20" t="s">
        <v>10</v>
      </c>
      <c r="F153" s="20" t="s">
        <v>14</v>
      </c>
      <c r="G153" s="20">
        <v>44</v>
      </c>
      <c r="H153" s="139">
        <v>2829</v>
      </c>
      <c r="I153" s="122">
        <f>H153/9</f>
        <v>314.3333333333333</v>
      </c>
      <c r="J153" s="21" t="s">
        <v>22</v>
      </c>
      <c r="K153" s="21">
        <f t="shared" si="25"/>
        <v>31.43333333333333</v>
      </c>
      <c r="L153" s="21">
        <f t="shared" si="21"/>
        <v>2829</v>
      </c>
      <c r="M153" s="54">
        <f t="shared" si="22"/>
        <v>124476</v>
      </c>
    </row>
    <row r="154" spans="1:13" ht="12.75">
      <c r="A154" s="19">
        <v>141</v>
      </c>
      <c r="B154" s="71">
        <v>4820085740686</v>
      </c>
      <c r="C154" s="22" t="s">
        <v>244</v>
      </c>
      <c r="D154" s="83" t="s">
        <v>149</v>
      </c>
      <c r="E154" s="20" t="s">
        <v>10</v>
      </c>
      <c r="F154" s="20">
        <v>8</v>
      </c>
      <c r="G154" s="20">
        <v>640</v>
      </c>
      <c r="H154" s="139">
        <v>287</v>
      </c>
      <c r="I154" s="122">
        <f>H154/0.9</f>
        <v>318.88888888888886</v>
      </c>
      <c r="J154" s="21" t="s">
        <v>22</v>
      </c>
      <c r="K154" s="21">
        <f t="shared" si="25"/>
        <v>31.888888888888886</v>
      </c>
      <c r="L154" s="21">
        <f t="shared" si="21"/>
        <v>2296</v>
      </c>
      <c r="M154" s="54">
        <f t="shared" si="22"/>
        <v>183680</v>
      </c>
    </row>
    <row r="155" spans="1:13" ht="12.75">
      <c r="A155" s="19">
        <v>142</v>
      </c>
      <c r="B155" s="71">
        <v>4820085740693</v>
      </c>
      <c r="C155" s="22" t="s">
        <v>244</v>
      </c>
      <c r="D155" s="83" t="s">
        <v>143</v>
      </c>
      <c r="E155" s="20" t="s">
        <v>10</v>
      </c>
      <c r="F155" s="20" t="s">
        <v>14</v>
      </c>
      <c r="G155" s="20">
        <v>144</v>
      </c>
      <c r="H155" s="139">
        <v>736</v>
      </c>
      <c r="I155" s="122">
        <f>H155/2.7</f>
        <v>272.59259259259255</v>
      </c>
      <c r="J155" s="21" t="s">
        <v>22</v>
      </c>
      <c r="K155" s="21">
        <f t="shared" si="25"/>
        <v>27.259259259259256</v>
      </c>
      <c r="L155" s="21">
        <f t="shared" si="21"/>
        <v>736</v>
      </c>
      <c r="M155" s="54">
        <f t="shared" si="22"/>
        <v>105984</v>
      </c>
    </row>
    <row r="156" spans="1:13" ht="12.75">
      <c r="A156" s="19">
        <v>143</v>
      </c>
      <c r="B156" s="73">
        <v>4820085745476</v>
      </c>
      <c r="C156" s="22" t="s">
        <v>244</v>
      </c>
      <c r="D156" s="83" t="s">
        <v>247</v>
      </c>
      <c r="E156" s="20" t="s">
        <v>10</v>
      </c>
      <c r="F156" s="20">
        <v>1</v>
      </c>
      <c r="G156" s="20">
        <v>90</v>
      </c>
      <c r="H156" s="139">
        <v>1176</v>
      </c>
      <c r="I156" s="122">
        <f>H156/4.5</f>
        <v>261.3333333333333</v>
      </c>
      <c r="J156" s="21" t="s">
        <v>22</v>
      </c>
      <c r="K156" s="21">
        <f>I156/10</f>
        <v>26.133333333333333</v>
      </c>
      <c r="L156" s="21">
        <f t="shared" si="21"/>
        <v>1176</v>
      </c>
      <c r="M156" s="54">
        <f t="shared" si="22"/>
        <v>105840</v>
      </c>
    </row>
    <row r="157" spans="1:13" ht="12.75">
      <c r="A157" s="19">
        <v>144</v>
      </c>
      <c r="B157" s="71">
        <v>4820085740709</v>
      </c>
      <c r="C157" s="22" t="s">
        <v>244</v>
      </c>
      <c r="D157" s="83" t="s">
        <v>20</v>
      </c>
      <c r="E157" s="20" t="s">
        <v>10</v>
      </c>
      <c r="F157" s="20" t="s">
        <v>14</v>
      </c>
      <c r="G157" s="20">
        <v>44</v>
      </c>
      <c r="H157" s="139">
        <v>2267</v>
      </c>
      <c r="I157" s="122">
        <f>H157/9</f>
        <v>251.88888888888889</v>
      </c>
      <c r="J157" s="21" t="s">
        <v>22</v>
      </c>
      <c r="K157" s="21">
        <f t="shared" si="25"/>
        <v>25.18888888888889</v>
      </c>
      <c r="L157" s="21">
        <f t="shared" si="21"/>
        <v>2267</v>
      </c>
      <c r="M157" s="54">
        <f t="shared" si="22"/>
        <v>99748</v>
      </c>
    </row>
    <row r="158" spans="1:13" ht="12.75">
      <c r="A158" s="19">
        <v>145</v>
      </c>
      <c r="B158" s="73">
        <v>4820085746336</v>
      </c>
      <c r="C158" s="101" t="s">
        <v>290</v>
      </c>
      <c r="D158" s="83" t="s">
        <v>149</v>
      </c>
      <c r="E158" s="20" t="s">
        <v>10</v>
      </c>
      <c r="F158" s="20">
        <v>8</v>
      </c>
      <c r="G158" s="20">
        <v>640</v>
      </c>
      <c r="H158" s="139">
        <v>433</v>
      </c>
      <c r="I158" s="122">
        <f>H158/0.9</f>
        <v>481.1111111111111</v>
      </c>
      <c r="J158" s="21" t="s">
        <v>22</v>
      </c>
      <c r="K158" s="21">
        <f>I158/10</f>
        <v>48.11111111111111</v>
      </c>
      <c r="L158" s="21">
        <f t="shared" si="21"/>
        <v>3464</v>
      </c>
      <c r="M158" s="54">
        <f t="shared" si="22"/>
        <v>277120</v>
      </c>
    </row>
    <row r="159" spans="1:13" ht="12.75">
      <c r="A159" s="19">
        <v>146</v>
      </c>
      <c r="B159" s="73">
        <v>4820085746343</v>
      </c>
      <c r="C159" s="101" t="s">
        <v>290</v>
      </c>
      <c r="D159" s="83" t="s">
        <v>143</v>
      </c>
      <c r="E159" s="20" t="s">
        <v>10</v>
      </c>
      <c r="F159" s="20" t="s">
        <v>14</v>
      </c>
      <c r="G159" s="20">
        <v>144</v>
      </c>
      <c r="H159" s="139">
        <v>1145</v>
      </c>
      <c r="I159" s="122">
        <f>H159/2.7</f>
        <v>424.074074074074</v>
      </c>
      <c r="J159" s="21" t="s">
        <v>22</v>
      </c>
      <c r="K159" s="21">
        <f>I159/10</f>
        <v>42.407407407407405</v>
      </c>
      <c r="L159" s="21">
        <f t="shared" si="21"/>
        <v>1145</v>
      </c>
      <c r="M159" s="54">
        <f t="shared" si="22"/>
        <v>164880</v>
      </c>
    </row>
    <row r="160" spans="1:13" ht="12.75">
      <c r="A160" s="19">
        <v>147</v>
      </c>
      <c r="B160" s="73">
        <v>4820085746350</v>
      </c>
      <c r="C160" s="101" t="s">
        <v>290</v>
      </c>
      <c r="D160" s="83" t="s">
        <v>247</v>
      </c>
      <c r="E160" s="20" t="s">
        <v>10</v>
      </c>
      <c r="F160" s="20">
        <v>1</v>
      </c>
      <c r="G160" s="20">
        <v>90</v>
      </c>
      <c r="H160" s="139">
        <v>1788</v>
      </c>
      <c r="I160" s="122">
        <f>H160/4.5</f>
        <v>397.3333333333333</v>
      </c>
      <c r="J160" s="21" t="s">
        <v>22</v>
      </c>
      <c r="K160" s="21">
        <f>I160/10</f>
        <v>39.733333333333334</v>
      </c>
      <c r="L160" s="21">
        <f t="shared" si="21"/>
        <v>1788</v>
      </c>
      <c r="M160" s="54">
        <f t="shared" si="22"/>
        <v>160920</v>
      </c>
    </row>
    <row r="161" spans="1:13" ht="12.75">
      <c r="A161" s="19">
        <v>148</v>
      </c>
      <c r="B161" s="73">
        <v>4820085746367</v>
      </c>
      <c r="C161" s="101" t="s">
        <v>290</v>
      </c>
      <c r="D161" s="83" t="s">
        <v>20</v>
      </c>
      <c r="E161" s="20" t="s">
        <v>10</v>
      </c>
      <c r="F161" s="20" t="s">
        <v>14</v>
      </c>
      <c r="G161" s="20">
        <v>44</v>
      </c>
      <c r="H161" s="139">
        <v>3447</v>
      </c>
      <c r="I161" s="122">
        <f>H161/9</f>
        <v>383</v>
      </c>
      <c r="J161" s="21" t="s">
        <v>22</v>
      </c>
      <c r="K161" s="21">
        <f>I161/10</f>
        <v>38.3</v>
      </c>
      <c r="L161" s="21">
        <f t="shared" si="21"/>
        <v>3447</v>
      </c>
      <c r="M161" s="54">
        <f t="shared" si="22"/>
        <v>151668</v>
      </c>
    </row>
    <row r="162" spans="1:13" ht="12.75">
      <c r="A162" s="19">
        <v>149</v>
      </c>
      <c r="B162" s="76" t="s">
        <v>153</v>
      </c>
      <c r="C162" s="76"/>
      <c r="D162" s="88"/>
      <c r="E162" s="76"/>
      <c r="F162" s="76"/>
      <c r="G162" s="76"/>
      <c r="H162" s="144"/>
      <c r="I162" s="127"/>
      <c r="J162" s="76"/>
      <c r="K162" s="76"/>
      <c r="L162" s="76"/>
      <c r="M162" s="76"/>
    </row>
    <row r="163" spans="1:13" ht="12.75">
      <c r="A163" s="19">
        <v>150</v>
      </c>
      <c r="B163" s="73">
        <v>4820085747135</v>
      </c>
      <c r="C163" s="44" t="s">
        <v>350</v>
      </c>
      <c r="D163" s="83" t="s">
        <v>260</v>
      </c>
      <c r="E163" s="20" t="s">
        <v>10</v>
      </c>
      <c r="F163" s="20" t="s">
        <v>44</v>
      </c>
      <c r="G163" s="20">
        <v>384</v>
      </c>
      <c r="H163" s="139">
        <v>109</v>
      </c>
      <c r="I163" s="122">
        <f>H163/1.4</f>
        <v>77.85714285714286</v>
      </c>
      <c r="J163" s="21" t="s">
        <v>182</v>
      </c>
      <c r="K163" s="21">
        <f>I163/6.5</f>
        <v>11.978021978021978</v>
      </c>
      <c r="L163" s="21">
        <f aca="true" t="shared" si="26" ref="L163:L185">H163*F163</f>
        <v>654</v>
      </c>
      <c r="M163" s="54">
        <f aca="true" t="shared" si="27" ref="M163:M185">H163*G163</f>
        <v>41856</v>
      </c>
    </row>
    <row r="164" spans="1:13" ht="12.75">
      <c r="A164" s="19">
        <v>151</v>
      </c>
      <c r="B164" s="73">
        <v>4820085747142</v>
      </c>
      <c r="C164" s="44" t="s">
        <v>350</v>
      </c>
      <c r="D164" s="83" t="s">
        <v>261</v>
      </c>
      <c r="E164" s="20" t="s">
        <v>10</v>
      </c>
      <c r="F164" s="20">
        <v>1</v>
      </c>
      <c r="G164" s="20">
        <v>144</v>
      </c>
      <c r="H164" s="139">
        <v>320</v>
      </c>
      <c r="I164" s="122">
        <f>H164/4.2</f>
        <v>76.19047619047619</v>
      </c>
      <c r="J164" s="21" t="s">
        <v>182</v>
      </c>
      <c r="K164" s="21">
        <f>I164/6.5</f>
        <v>11.72161172161172</v>
      </c>
      <c r="L164" s="21">
        <f t="shared" si="26"/>
        <v>320</v>
      </c>
      <c r="M164" s="54">
        <f t="shared" si="27"/>
        <v>46080</v>
      </c>
    </row>
    <row r="165" spans="1:13" ht="12.75">
      <c r="A165" s="19">
        <v>152</v>
      </c>
      <c r="B165" s="73">
        <v>4820085747159</v>
      </c>
      <c r="C165" s="44" t="s">
        <v>350</v>
      </c>
      <c r="D165" s="83" t="s">
        <v>47</v>
      </c>
      <c r="E165" s="20" t="s">
        <v>10</v>
      </c>
      <c r="F165" s="20" t="s">
        <v>14</v>
      </c>
      <c r="G165" s="20">
        <v>90</v>
      </c>
      <c r="H165" s="139">
        <v>464</v>
      </c>
      <c r="I165" s="122">
        <f>H165/7</f>
        <v>66.28571428571429</v>
      </c>
      <c r="J165" s="21" t="s">
        <v>182</v>
      </c>
      <c r="K165" s="21">
        <f>I165/6.5</f>
        <v>10.197802197802199</v>
      </c>
      <c r="L165" s="21">
        <f t="shared" si="26"/>
        <v>464</v>
      </c>
      <c r="M165" s="54">
        <f t="shared" si="27"/>
        <v>41760</v>
      </c>
    </row>
    <row r="166" spans="1:13" ht="12.75">
      <c r="A166" s="19">
        <v>153</v>
      </c>
      <c r="B166" s="73">
        <v>4820085747166</v>
      </c>
      <c r="C166" s="44" t="s">
        <v>350</v>
      </c>
      <c r="D166" s="83" t="s">
        <v>48</v>
      </c>
      <c r="E166" s="20" t="s">
        <v>10</v>
      </c>
      <c r="F166" s="20" t="s">
        <v>14</v>
      </c>
      <c r="G166" s="20">
        <v>44</v>
      </c>
      <c r="H166" s="139">
        <v>871</v>
      </c>
      <c r="I166" s="122">
        <f>H166/14</f>
        <v>62.214285714285715</v>
      </c>
      <c r="J166" s="21" t="s">
        <v>182</v>
      </c>
      <c r="K166" s="21">
        <f>I166/6.5</f>
        <v>9.571428571428571</v>
      </c>
      <c r="L166" s="21">
        <f t="shared" si="26"/>
        <v>871</v>
      </c>
      <c r="M166" s="54">
        <f t="shared" si="27"/>
        <v>38324</v>
      </c>
    </row>
    <row r="167" spans="1:13" ht="12.75">
      <c r="A167" s="19">
        <v>154</v>
      </c>
      <c r="B167" s="71">
        <v>4820085742215</v>
      </c>
      <c r="C167" s="34" t="s">
        <v>348</v>
      </c>
      <c r="D167" s="83" t="s">
        <v>260</v>
      </c>
      <c r="E167" s="20" t="s">
        <v>10</v>
      </c>
      <c r="F167" s="20" t="s">
        <v>44</v>
      </c>
      <c r="G167" s="20">
        <v>384</v>
      </c>
      <c r="H167" s="139">
        <v>152</v>
      </c>
      <c r="I167" s="122">
        <f>H167/1.4</f>
        <v>108.57142857142858</v>
      </c>
      <c r="J167" s="21" t="s">
        <v>98</v>
      </c>
      <c r="K167" s="21">
        <f>I167/5.5</f>
        <v>19.74025974025974</v>
      </c>
      <c r="L167" s="21">
        <f t="shared" si="26"/>
        <v>912</v>
      </c>
      <c r="M167" s="54">
        <f t="shared" si="27"/>
        <v>58368</v>
      </c>
    </row>
    <row r="168" spans="1:13" ht="12.75">
      <c r="A168" s="19">
        <v>155</v>
      </c>
      <c r="B168" s="71">
        <v>4820085742369</v>
      </c>
      <c r="C168" s="34" t="s">
        <v>348</v>
      </c>
      <c r="D168" s="83" t="s">
        <v>261</v>
      </c>
      <c r="E168" s="20" t="s">
        <v>10</v>
      </c>
      <c r="F168" s="20">
        <v>1</v>
      </c>
      <c r="G168" s="20">
        <v>144</v>
      </c>
      <c r="H168" s="139">
        <v>431</v>
      </c>
      <c r="I168" s="122">
        <f>H168/4.2</f>
        <v>102.61904761904762</v>
      </c>
      <c r="J168" s="21" t="s">
        <v>98</v>
      </c>
      <c r="K168" s="21">
        <f>I168/5.5</f>
        <v>18.658008658008658</v>
      </c>
      <c r="L168" s="21">
        <f t="shared" si="26"/>
        <v>431</v>
      </c>
      <c r="M168" s="54">
        <f t="shared" si="27"/>
        <v>62064</v>
      </c>
    </row>
    <row r="169" spans="1:13" ht="12.75">
      <c r="A169" s="19">
        <v>156</v>
      </c>
      <c r="B169" s="71">
        <v>4820085742222</v>
      </c>
      <c r="C169" s="34" t="s">
        <v>348</v>
      </c>
      <c r="D169" s="83" t="s">
        <v>47</v>
      </c>
      <c r="E169" s="20" t="s">
        <v>10</v>
      </c>
      <c r="F169" s="20" t="s">
        <v>14</v>
      </c>
      <c r="G169" s="20">
        <v>90</v>
      </c>
      <c r="H169" s="139">
        <v>618</v>
      </c>
      <c r="I169" s="122">
        <f>H169/7</f>
        <v>88.28571428571429</v>
      </c>
      <c r="J169" s="21" t="s">
        <v>98</v>
      </c>
      <c r="K169" s="21">
        <f>I169/5.5</f>
        <v>16.051948051948052</v>
      </c>
      <c r="L169" s="21">
        <f t="shared" si="26"/>
        <v>618</v>
      </c>
      <c r="M169" s="54">
        <f t="shared" si="27"/>
        <v>55620</v>
      </c>
    </row>
    <row r="170" spans="1:13" ht="12.75">
      <c r="A170" s="19">
        <v>157</v>
      </c>
      <c r="B170" s="71">
        <v>4820085742239</v>
      </c>
      <c r="C170" s="34" t="s">
        <v>348</v>
      </c>
      <c r="D170" s="83" t="s">
        <v>48</v>
      </c>
      <c r="E170" s="20" t="s">
        <v>10</v>
      </c>
      <c r="F170" s="20" t="s">
        <v>14</v>
      </c>
      <c r="G170" s="20">
        <v>44</v>
      </c>
      <c r="H170" s="139">
        <v>1129</v>
      </c>
      <c r="I170" s="122">
        <f>H170/14</f>
        <v>80.64285714285714</v>
      </c>
      <c r="J170" s="21" t="s">
        <v>98</v>
      </c>
      <c r="K170" s="21">
        <f>I170/5.5</f>
        <v>14.662337662337661</v>
      </c>
      <c r="L170" s="21">
        <f t="shared" si="26"/>
        <v>1129</v>
      </c>
      <c r="M170" s="54">
        <f t="shared" si="27"/>
        <v>49676</v>
      </c>
    </row>
    <row r="171" spans="1:13" ht="12.75">
      <c r="A171" s="19">
        <v>158</v>
      </c>
      <c r="B171" s="73">
        <v>4820085747098</v>
      </c>
      <c r="C171" s="44" t="s">
        <v>349</v>
      </c>
      <c r="D171" s="83" t="s">
        <v>260</v>
      </c>
      <c r="E171" s="20" t="s">
        <v>10</v>
      </c>
      <c r="F171" s="20" t="s">
        <v>44</v>
      </c>
      <c r="G171" s="20">
        <v>384</v>
      </c>
      <c r="H171" s="139">
        <v>121</v>
      </c>
      <c r="I171" s="122">
        <f>H171/1.4</f>
        <v>86.42857142857143</v>
      </c>
      <c r="J171" s="21" t="s">
        <v>182</v>
      </c>
      <c r="K171" s="21">
        <f>I171/6.5</f>
        <v>13.296703296703297</v>
      </c>
      <c r="L171" s="21">
        <f t="shared" si="26"/>
        <v>726</v>
      </c>
      <c r="M171" s="54">
        <f t="shared" si="27"/>
        <v>46464</v>
      </c>
    </row>
    <row r="172" spans="1:13" ht="12.75">
      <c r="A172" s="19">
        <v>159</v>
      </c>
      <c r="B172" s="73">
        <v>4820085747104</v>
      </c>
      <c r="C172" s="44" t="s">
        <v>349</v>
      </c>
      <c r="D172" s="83" t="s">
        <v>261</v>
      </c>
      <c r="E172" s="20" t="s">
        <v>10</v>
      </c>
      <c r="F172" s="20">
        <v>1</v>
      </c>
      <c r="G172" s="20">
        <v>144</v>
      </c>
      <c r="H172" s="139">
        <v>353</v>
      </c>
      <c r="I172" s="122">
        <f>H172/4.2</f>
        <v>84.04761904761905</v>
      </c>
      <c r="J172" s="21" t="s">
        <v>182</v>
      </c>
      <c r="K172" s="21">
        <f>I172/6.5</f>
        <v>12.93040293040293</v>
      </c>
      <c r="L172" s="21">
        <f t="shared" si="26"/>
        <v>353</v>
      </c>
      <c r="M172" s="54">
        <f t="shared" si="27"/>
        <v>50832</v>
      </c>
    </row>
    <row r="173" spans="1:13" ht="12.75">
      <c r="A173" s="19">
        <v>160</v>
      </c>
      <c r="B173" s="73">
        <v>4820085747111</v>
      </c>
      <c r="C173" s="44" t="s">
        <v>349</v>
      </c>
      <c r="D173" s="83" t="s">
        <v>47</v>
      </c>
      <c r="E173" s="20" t="s">
        <v>10</v>
      </c>
      <c r="F173" s="20" t="s">
        <v>14</v>
      </c>
      <c r="G173" s="20">
        <v>90</v>
      </c>
      <c r="H173" s="139">
        <v>526</v>
      </c>
      <c r="I173" s="122">
        <f>H173/7</f>
        <v>75.14285714285714</v>
      </c>
      <c r="J173" s="21" t="s">
        <v>182</v>
      </c>
      <c r="K173" s="21">
        <f>I173/6.5</f>
        <v>11.56043956043956</v>
      </c>
      <c r="L173" s="21">
        <f t="shared" si="26"/>
        <v>526</v>
      </c>
      <c r="M173" s="54">
        <f t="shared" si="27"/>
        <v>47340</v>
      </c>
    </row>
    <row r="174" spans="1:13" ht="12.75">
      <c r="A174" s="19">
        <v>161</v>
      </c>
      <c r="B174" s="73">
        <v>4820085747128</v>
      </c>
      <c r="C174" s="44" t="s">
        <v>349</v>
      </c>
      <c r="D174" s="83" t="s">
        <v>48</v>
      </c>
      <c r="E174" s="20" t="s">
        <v>10</v>
      </c>
      <c r="F174" s="20" t="s">
        <v>14</v>
      </c>
      <c r="G174" s="20">
        <v>44</v>
      </c>
      <c r="H174" s="139">
        <v>992</v>
      </c>
      <c r="I174" s="122">
        <f>H174/14</f>
        <v>70.85714285714286</v>
      </c>
      <c r="J174" s="21" t="s">
        <v>182</v>
      </c>
      <c r="K174" s="21">
        <f>I174/6.5</f>
        <v>10.901098901098901</v>
      </c>
      <c r="L174" s="21">
        <f t="shared" si="26"/>
        <v>992</v>
      </c>
      <c r="M174" s="54">
        <f t="shared" si="27"/>
        <v>43648</v>
      </c>
    </row>
    <row r="175" spans="1:13" ht="12.75">
      <c r="A175" s="19">
        <v>162</v>
      </c>
      <c r="B175" s="5">
        <v>4820085742949</v>
      </c>
      <c r="C175" s="44" t="s">
        <v>144</v>
      </c>
      <c r="D175" s="83" t="s">
        <v>260</v>
      </c>
      <c r="E175" s="20" t="s">
        <v>10</v>
      </c>
      <c r="F175" s="20" t="s">
        <v>44</v>
      </c>
      <c r="G175" s="20">
        <v>384</v>
      </c>
      <c r="H175" s="139">
        <v>198</v>
      </c>
      <c r="I175" s="122">
        <f>H175/1.4</f>
        <v>141.42857142857144</v>
      </c>
      <c r="J175" s="21" t="s">
        <v>182</v>
      </c>
      <c r="K175" s="21">
        <f>I175/6.5</f>
        <v>21.75824175824176</v>
      </c>
      <c r="L175" s="21">
        <f t="shared" si="26"/>
        <v>1188</v>
      </c>
      <c r="M175" s="54">
        <f t="shared" si="27"/>
        <v>76032</v>
      </c>
    </row>
    <row r="176" spans="1:13" ht="12.75">
      <c r="A176" s="19">
        <v>163</v>
      </c>
      <c r="B176" s="5">
        <v>4820085742956</v>
      </c>
      <c r="C176" s="44" t="s">
        <v>144</v>
      </c>
      <c r="D176" s="83" t="s">
        <v>261</v>
      </c>
      <c r="E176" s="20" t="s">
        <v>10</v>
      </c>
      <c r="F176" s="20">
        <v>1</v>
      </c>
      <c r="G176" s="20">
        <v>144</v>
      </c>
      <c r="H176" s="139">
        <v>564</v>
      </c>
      <c r="I176" s="122">
        <f>H176/4.2</f>
        <v>134.28571428571428</v>
      </c>
      <c r="J176" s="21" t="s">
        <v>182</v>
      </c>
      <c r="K176" s="21">
        <f aca="true" t="shared" si="28" ref="K176:K182">I176/6.5</f>
        <v>20.659340659340657</v>
      </c>
      <c r="L176" s="21">
        <f t="shared" si="26"/>
        <v>564</v>
      </c>
      <c r="M176" s="54">
        <f t="shared" si="27"/>
        <v>81216</v>
      </c>
    </row>
    <row r="177" spans="1:13" ht="12.75">
      <c r="A177" s="19">
        <v>164</v>
      </c>
      <c r="B177" s="5">
        <v>4820085742963</v>
      </c>
      <c r="C177" s="44" t="s">
        <v>144</v>
      </c>
      <c r="D177" s="83" t="s">
        <v>47</v>
      </c>
      <c r="E177" s="20" t="s">
        <v>10</v>
      </c>
      <c r="F177" s="20" t="s">
        <v>14</v>
      </c>
      <c r="G177" s="20">
        <v>90</v>
      </c>
      <c r="H177" s="139">
        <v>835</v>
      </c>
      <c r="I177" s="122">
        <f>H177/7</f>
        <v>119.28571428571429</v>
      </c>
      <c r="J177" s="21" t="s">
        <v>182</v>
      </c>
      <c r="K177" s="21">
        <f t="shared" si="28"/>
        <v>18.351648351648354</v>
      </c>
      <c r="L177" s="21">
        <f t="shared" si="26"/>
        <v>835</v>
      </c>
      <c r="M177" s="54">
        <f t="shared" si="27"/>
        <v>75150</v>
      </c>
    </row>
    <row r="178" spans="1:13" ht="12.75">
      <c r="A178" s="19">
        <v>165</v>
      </c>
      <c r="B178" s="5">
        <v>4820085742970</v>
      </c>
      <c r="C178" s="44" t="s">
        <v>144</v>
      </c>
      <c r="D178" s="83" t="s">
        <v>48</v>
      </c>
      <c r="E178" s="20" t="s">
        <v>10</v>
      </c>
      <c r="F178" s="20" t="s">
        <v>14</v>
      </c>
      <c r="G178" s="20">
        <v>44</v>
      </c>
      <c r="H178" s="139">
        <v>1595</v>
      </c>
      <c r="I178" s="122">
        <f>H178/14</f>
        <v>113.92857142857143</v>
      </c>
      <c r="J178" s="21" t="s">
        <v>182</v>
      </c>
      <c r="K178" s="21">
        <f t="shared" si="28"/>
        <v>17.52747252747253</v>
      </c>
      <c r="L178" s="21">
        <f t="shared" si="26"/>
        <v>1595</v>
      </c>
      <c r="M178" s="54">
        <f t="shared" si="27"/>
        <v>70180</v>
      </c>
    </row>
    <row r="179" spans="1:13" ht="12.75">
      <c r="A179" s="19">
        <v>166</v>
      </c>
      <c r="B179" s="5">
        <v>4820085742987</v>
      </c>
      <c r="C179" s="45" t="s">
        <v>145</v>
      </c>
      <c r="D179" s="83" t="s">
        <v>260</v>
      </c>
      <c r="E179" s="20" t="s">
        <v>10</v>
      </c>
      <c r="F179" s="20" t="s">
        <v>44</v>
      </c>
      <c r="G179" s="20">
        <v>384</v>
      </c>
      <c r="H179" s="139">
        <v>184</v>
      </c>
      <c r="I179" s="122">
        <f>H179/1.4</f>
        <v>131.42857142857144</v>
      </c>
      <c r="J179" s="21" t="s">
        <v>182</v>
      </c>
      <c r="K179" s="21">
        <f t="shared" si="28"/>
        <v>20.219780219780223</v>
      </c>
      <c r="L179" s="21">
        <f t="shared" si="26"/>
        <v>1104</v>
      </c>
      <c r="M179" s="54">
        <f t="shared" si="27"/>
        <v>70656</v>
      </c>
    </row>
    <row r="180" spans="1:13" ht="12.75">
      <c r="A180" s="19">
        <v>167</v>
      </c>
      <c r="B180" s="5">
        <v>4820085742994</v>
      </c>
      <c r="C180" s="45" t="s">
        <v>145</v>
      </c>
      <c r="D180" s="83" t="s">
        <v>261</v>
      </c>
      <c r="E180" s="20" t="s">
        <v>10</v>
      </c>
      <c r="F180" s="20">
        <v>1</v>
      </c>
      <c r="G180" s="20">
        <v>144</v>
      </c>
      <c r="H180" s="139">
        <v>511</v>
      </c>
      <c r="I180" s="122">
        <f>H180/4.2</f>
        <v>121.66666666666666</v>
      </c>
      <c r="J180" s="21" t="s">
        <v>182</v>
      </c>
      <c r="K180" s="21">
        <f t="shared" si="28"/>
        <v>18.717948717948715</v>
      </c>
      <c r="L180" s="21">
        <f t="shared" si="26"/>
        <v>511</v>
      </c>
      <c r="M180" s="54">
        <f t="shared" si="27"/>
        <v>73584</v>
      </c>
    </row>
    <row r="181" spans="1:13" ht="12.75">
      <c r="A181" s="19">
        <v>168</v>
      </c>
      <c r="B181" s="5">
        <v>4820085743007</v>
      </c>
      <c r="C181" s="45" t="s">
        <v>145</v>
      </c>
      <c r="D181" s="83" t="s">
        <v>47</v>
      </c>
      <c r="E181" s="20" t="s">
        <v>10</v>
      </c>
      <c r="F181" s="20" t="s">
        <v>14</v>
      </c>
      <c r="G181" s="20">
        <v>90</v>
      </c>
      <c r="H181" s="139">
        <v>772</v>
      </c>
      <c r="I181" s="122">
        <f>H181/7</f>
        <v>110.28571428571429</v>
      </c>
      <c r="J181" s="21" t="s">
        <v>182</v>
      </c>
      <c r="K181" s="21">
        <f t="shared" si="28"/>
        <v>16.967032967032967</v>
      </c>
      <c r="L181" s="21">
        <f t="shared" si="26"/>
        <v>772</v>
      </c>
      <c r="M181" s="54">
        <f t="shared" si="27"/>
        <v>69480</v>
      </c>
    </row>
    <row r="182" spans="1:13" ht="12.75">
      <c r="A182" s="19">
        <v>169</v>
      </c>
      <c r="B182" s="5">
        <v>4820085743014</v>
      </c>
      <c r="C182" s="46" t="s">
        <v>145</v>
      </c>
      <c r="D182" s="83" t="s">
        <v>48</v>
      </c>
      <c r="E182" s="20" t="s">
        <v>10</v>
      </c>
      <c r="F182" s="20" t="s">
        <v>14</v>
      </c>
      <c r="G182" s="20">
        <v>44</v>
      </c>
      <c r="H182" s="139">
        <v>1463</v>
      </c>
      <c r="I182" s="122">
        <f>H182/14</f>
        <v>104.5</v>
      </c>
      <c r="J182" s="21" t="s">
        <v>182</v>
      </c>
      <c r="K182" s="21">
        <f t="shared" si="28"/>
        <v>16.076923076923077</v>
      </c>
      <c r="L182" s="21">
        <f t="shared" si="26"/>
        <v>1463</v>
      </c>
      <c r="M182" s="54">
        <f t="shared" si="27"/>
        <v>64372</v>
      </c>
    </row>
    <row r="183" spans="1:13" ht="12.75">
      <c r="A183" s="19">
        <v>170</v>
      </c>
      <c r="B183" s="5">
        <v>4820085745346</v>
      </c>
      <c r="C183" s="34" t="s">
        <v>115</v>
      </c>
      <c r="D183" s="83" t="s">
        <v>209</v>
      </c>
      <c r="E183" s="20" t="s">
        <v>10</v>
      </c>
      <c r="F183" s="20">
        <v>1</v>
      </c>
      <c r="G183" s="20">
        <v>144</v>
      </c>
      <c r="H183" s="139">
        <v>411</v>
      </c>
      <c r="I183" s="122">
        <f>H183/4</f>
        <v>102.75</v>
      </c>
      <c r="J183" s="21" t="s">
        <v>116</v>
      </c>
      <c r="K183" s="21">
        <f>I183/1.8</f>
        <v>57.08333333333333</v>
      </c>
      <c r="L183" s="21">
        <f t="shared" si="26"/>
        <v>411</v>
      </c>
      <c r="M183" s="54">
        <f t="shared" si="27"/>
        <v>59184</v>
      </c>
    </row>
    <row r="184" spans="1:13" ht="12.75">
      <c r="A184" s="19">
        <v>171</v>
      </c>
      <c r="B184" s="5">
        <v>4820085742543</v>
      </c>
      <c r="C184" s="34" t="s">
        <v>115</v>
      </c>
      <c r="D184" s="83" t="s">
        <v>47</v>
      </c>
      <c r="E184" s="20" t="s">
        <v>10</v>
      </c>
      <c r="F184" s="20" t="s">
        <v>14</v>
      </c>
      <c r="G184" s="20">
        <v>90</v>
      </c>
      <c r="H184" s="139">
        <v>649</v>
      </c>
      <c r="I184" s="122">
        <f>H184/7</f>
        <v>92.71428571428571</v>
      </c>
      <c r="J184" s="21" t="s">
        <v>116</v>
      </c>
      <c r="K184" s="21">
        <f>I184/1.8</f>
        <v>51.507936507936506</v>
      </c>
      <c r="L184" s="21">
        <f t="shared" si="26"/>
        <v>649</v>
      </c>
      <c r="M184" s="54">
        <f t="shared" si="27"/>
        <v>58410</v>
      </c>
    </row>
    <row r="185" spans="1:13" ht="12.75">
      <c r="A185" s="19">
        <v>172</v>
      </c>
      <c r="B185" s="3">
        <v>4820085742536</v>
      </c>
      <c r="C185" s="34" t="s">
        <v>115</v>
      </c>
      <c r="D185" s="83" t="s">
        <v>48</v>
      </c>
      <c r="E185" s="20" t="s">
        <v>10</v>
      </c>
      <c r="F185" s="20" t="s">
        <v>14</v>
      </c>
      <c r="G185" s="20">
        <v>44</v>
      </c>
      <c r="H185" s="139">
        <v>1236</v>
      </c>
      <c r="I185" s="122">
        <f>H185/14</f>
        <v>88.28571428571429</v>
      </c>
      <c r="J185" s="21" t="s">
        <v>116</v>
      </c>
      <c r="K185" s="21">
        <f>I185/1.8</f>
        <v>49.04761904761905</v>
      </c>
      <c r="L185" s="21">
        <f t="shared" si="26"/>
        <v>1236</v>
      </c>
      <c r="M185" s="54">
        <f t="shared" si="27"/>
        <v>54384</v>
      </c>
    </row>
    <row r="186" spans="1:13" ht="12.75">
      <c r="A186" s="19">
        <v>173</v>
      </c>
      <c r="B186" s="61" t="s">
        <v>112</v>
      </c>
      <c r="C186" s="62"/>
      <c r="D186" s="86"/>
      <c r="E186" s="62"/>
      <c r="F186" s="62"/>
      <c r="G186" s="62"/>
      <c r="H186" s="143"/>
      <c r="I186" s="126"/>
      <c r="J186" s="62"/>
      <c r="K186" s="62"/>
      <c r="L186" s="62"/>
      <c r="M186" s="62"/>
    </row>
    <row r="187" spans="1:13" ht="12.75">
      <c r="A187" s="19">
        <v>174</v>
      </c>
      <c r="B187" s="5">
        <v>4820085744264</v>
      </c>
      <c r="C187" s="4" t="s">
        <v>248</v>
      </c>
      <c r="D187" s="83" t="s">
        <v>249</v>
      </c>
      <c r="E187" s="20" t="s">
        <v>10</v>
      </c>
      <c r="F187" s="20" t="s">
        <v>14</v>
      </c>
      <c r="G187" s="20">
        <v>24</v>
      </c>
      <c r="H187" s="139">
        <v>1571</v>
      </c>
      <c r="I187" s="122">
        <f>H187/25</f>
        <v>62.84</v>
      </c>
      <c r="J187" s="21" t="s">
        <v>114</v>
      </c>
      <c r="K187" s="21">
        <f>I187/0.35</f>
        <v>179.54285714285717</v>
      </c>
      <c r="L187" s="21">
        <f>H187*F187</f>
        <v>1571</v>
      </c>
      <c r="M187" s="54">
        <f>H187*G187</f>
        <v>37704</v>
      </c>
    </row>
    <row r="188" spans="1:13" ht="12.75">
      <c r="A188" s="19">
        <v>175</v>
      </c>
      <c r="B188" s="104">
        <v>4820085742697</v>
      </c>
      <c r="C188" s="49" t="s">
        <v>213</v>
      </c>
      <c r="D188" s="83" t="s">
        <v>18</v>
      </c>
      <c r="E188" s="20" t="s">
        <v>10</v>
      </c>
      <c r="F188" s="20" t="s">
        <v>14</v>
      </c>
      <c r="G188" s="20">
        <v>44</v>
      </c>
      <c r="H188" s="139">
        <v>1367</v>
      </c>
      <c r="I188" s="128">
        <f>H188/15</f>
        <v>91.13333333333334</v>
      </c>
      <c r="J188" s="21" t="s">
        <v>114</v>
      </c>
      <c r="K188" s="105">
        <f>I188/0.35</f>
        <v>260.3809523809524</v>
      </c>
      <c r="L188" s="105">
        <f>H188*F188</f>
        <v>1367</v>
      </c>
      <c r="M188" s="106">
        <f>H188*G188</f>
        <v>60148</v>
      </c>
    </row>
    <row r="189" spans="1:13" ht="12.75">
      <c r="A189" s="19">
        <v>176</v>
      </c>
      <c r="B189" s="73">
        <v>4820085746930</v>
      </c>
      <c r="C189" s="49" t="s">
        <v>213</v>
      </c>
      <c r="D189" s="83" t="s">
        <v>249</v>
      </c>
      <c r="E189" s="20" t="s">
        <v>10</v>
      </c>
      <c r="F189" s="20" t="s">
        <v>14</v>
      </c>
      <c r="G189" s="20">
        <v>24</v>
      </c>
      <c r="H189" s="139">
        <v>2278</v>
      </c>
      <c r="I189" s="122">
        <f>H189/25</f>
        <v>91.12</v>
      </c>
      <c r="J189" s="21" t="s">
        <v>114</v>
      </c>
      <c r="K189" s="21">
        <f>I189/0.35</f>
        <v>260.34285714285716</v>
      </c>
      <c r="L189" s="21">
        <f>H189*F189</f>
        <v>2278</v>
      </c>
      <c r="M189" s="54">
        <f>H189*G189</f>
        <v>54672</v>
      </c>
    </row>
    <row r="190" spans="1:13" ht="12.75">
      <c r="A190" s="19">
        <v>177</v>
      </c>
      <c r="B190" s="63" t="s">
        <v>158</v>
      </c>
      <c r="C190" s="64"/>
      <c r="D190" s="90"/>
      <c r="E190" s="64"/>
      <c r="F190" s="64"/>
      <c r="G190" s="64"/>
      <c r="H190" s="145"/>
      <c r="I190" s="129"/>
      <c r="J190" s="64"/>
      <c r="K190" s="64"/>
      <c r="L190" s="64"/>
      <c r="M190" s="64"/>
    </row>
    <row r="191" spans="1:13" ht="12.75">
      <c r="A191" s="19">
        <v>178</v>
      </c>
      <c r="B191" s="3">
        <v>4820085742017</v>
      </c>
      <c r="C191" s="22" t="s">
        <v>82</v>
      </c>
      <c r="D191" s="83" t="s">
        <v>137</v>
      </c>
      <c r="E191" s="20" t="s">
        <v>10</v>
      </c>
      <c r="F191" s="20">
        <v>16</v>
      </c>
      <c r="G191" s="20">
        <v>1120</v>
      </c>
      <c r="H191" s="139">
        <v>92</v>
      </c>
      <c r="I191" s="122">
        <f>H191/0.3</f>
        <v>306.6666666666667</v>
      </c>
      <c r="J191" s="21" t="s">
        <v>39</v>
      </c>
      <c r="K191" s="21">
        <f>I191/10</f>
        <v>30.666666666666668</v>
      </c>
      <c r="L191" s="21">
        <f aca="true" t="shared" si="29" ref="L191:L211">H191*F191</f>
        <v>1472</v>
      </c>
      <c r="M191" s="54">
        <f aca="true" t="shared" si="30" ref="M191:M211">H191*G191</f>
        <v>103040</v>
      </c>
    </row>
    <row r="192" spans="1:13" ht="12.75">
      <c r="A192" s="19">
        <v>179</v>
      </c>
      <c r="B192" s="3">
        <v>4820085740143</v>
      </c>
      <c r="C192" s="23" t="s">
        <v>82</v>
      </c>
      <c r="D192" s="83" t="s">
        <v>195</v>
      </c>
      <c r="E192" s="20" t="s">
        <v>10</v>
      </c>
      <c r="F192" s="20">
        <v>6</v>
      </c>
      <c r="G192" s="20">
        <v>480</v>
      </c>
      <c r="H192" s="139">
        <v>195</v>
      </c>
      <c r="I192" s="122">
        <f>H192/0.75</f>
        <v>260</v>
      </c>
      <c r="J192" s="21" t="s">
        <v>39</v>
      </c>
      <c r="K192" s="21">
        <f>I192/10</f>
        <v>26</v>
      </c>
      <c r="L192" s="21">
        <f t="shared" si="29"/>
        <v>1170</v>
      </c>
      <c r="M192" s="54">
        <f t="shared" si="30"/>
        <v>93600</v>
      </c>
    </row>
    <row r="193" spans="1:13" ht="12.75">
      <c r="A193" s="19">
        <v>180</v>
      </c>
      <c r="B193" s="3">
        <v>4820085742024</v>
      </c>
      <c r="C193" s="22" t="s">
        <v>82</v>
      </c>
      <c r="D193" s="83" t="s">
        <v>49</v>
      </c>
      <c r="E193" s="20" t="s">
        <v>10</v>
      </c>
      <c r="F193" s="20">
        <v>1</v>
      </c>
      <c r="G193" s="20">
        <v>144</v>
      </c>
      <c r="H193" s="139">
        <v>703</v>
      </c>
      <c r="I193" s="122">
        <f>H193/3</f>
        <v>234.33333333333334</v>
      </c>
      <c r="J193" s="21" t="s">
        <v>39</v>
      </c>
      <c r="K193" s="21">
        <f>I193/10</f>
        <v>23.433333333333334</v>
      </c>
      <c r="L193" s="21">
        <f t="shared" si="29"/>
        <v>703</v>
      </c>
      <c r="M193" s="54">
        <f t="shared" si="30"/>
        <v>101232</v>
      </c>
    </row>
    <row r="194" spans="1:13" ht="12.75">
      <c r="A194" s="19">
        <v>181</v>
      </c>
      <c r="B194" s="48">
        <v>2000000000152</v>
      </c>
      <c r="C194" s="31" t="s">
        <v>83</v>
      </c>
      <c r="D194" s="83" t="s">
        <v>15</v>
      </c>
      <c r="E194" s="20" t="s">
        <v>10</v>
      </c>
      <c r="F194" s="20">
        <v>1</v>
      </c>
      <c r="G194" s="20">
        <v>44</v>
      </c>
      <c r="H194" s="139">
        <v>2153</v>
      </c>
      <c r="I194" s="122">
        <f>H194/10</f>
        <v>215.3</v>
      </c>
      <c r="J194" s="21" t="s">
        <v>39</v>
      </c>
      <c r="K194" s="21">
        <f>I194/10</f>
        <v>21.53</v>
      </c>
      <c r="L194" s="21">
        <f t="shared" si="29"/>
        <v>2153</v>
      </c>
      <c r="M194" s="54">
        <f t="shared" si="30"/>
        <v>94732</v>
      </c>
    </row>
    <row r="195" spans="1:13" ht="12.75">
      <c r="A195" s="19">
        <v>182</v>
      </c>
      <c r="B195" s="3">
        <v>4820085742444</v>
      </c>
      <c r="C195" s="47" t="s">
        <v>215</v>
      </c>
      <c r="D195" s="83" t="s">
        <v>15</v>
      </c>
      <c r="E195" s="20" t="s">
        <v>10</v>
      </c>
      <c r="F195" s="20" t="s">
        <v>14</v>
      </c>
      <c r="G195" s="20">
        <v>44</v>
      </c>
      <c r="H195" s="139">
        <v>2236</v>
      </c>
      <c r="I195" s="122">
        <f>H195/10</f>
        <v>223.6</v>
      </c>
      <c r="J195" s="21" t="s">
        <v>19</v>
      </c>
      <c r="K195" s="21">
        <f>I195/8</f>
        <v>27.95</v>
      </c>
      <c r="L195" s="21">
        <f t="shared" si="29"/>
        <v>2236</v>
      </c>
      <c r="M195" s="54">
        <f t="shared" si="30"/>
        <v>98384</v>
      </c>
    </row>
    <row r="196" spans="1:13" ht="12.75">
      <c r="A196" s="19">
        <v>183</v>
      </c>
      <c r="B196" s="3">
        <v>4820085742420</v>
      </c>
      <c r="C196" s="47" t="s">
        <v>216</v>
      </c>
      <c r="D196" s="83" t="s">
        <v>15</v>
      </c>
      <c r="E196" s="20" t="s">
        <v>10</v>
      </c>
      <c r="F196" s="20" t="s">
        <v>14</v>
      </c>
      <c r="G196" s="20">
        <v>44</v>
      </c>
      <c r="H196" s="139">
        <v>2236</v>
      </c>
      <c r="I196" s="122">
        <f>H196/10</f>
        <v>223.6</v>
      </c>
      <c r="J196" s="21" t="s">
        <v>19</v>
      </c>
      <c r="K196" s="21">
        <f>I196/8</f>
        <v>27.95</v>
      </c>
      <c r="L196" s="21">
        <f t="shared" si="29"/>
        <v>2236</v>
      </c>
      <c r="M196" s="54">
        <f t="shared" si="30"/>
        <v>98384</v>
      </c>
    </row>
    <row r="197" spans="1:13" ht="12.75">
      <c r="A197" s="19">
        <v>184</v>
      </c>
      <c r="B197" s="3">
        <v>4820085742482</v>
      </c>
      <c r="C197" s="47" t="s">
        <v>217</v>
      </c>
      <c r="D197" s="83" t="s">
        <v>15</v>
      </c>
      <c r="E197" s="20" t="s">
        <v>10</v>
      </c>
      <c r="F197" s="20" t="s">
        <v>14</v>
      </c>
      <c r="G197" s="20">
        <v>44</v>
      </c>
      <c r="H197" s="139">
        <v>2236</v>
      </c>
      <c r="I197" s="122">
        <f>H197/10</f>
        <v>223.6</v>
      </c>
      <c r="J197" s="21" t="s">
        <v>19</v>
      </c>
      <c r="K197" s="21">
        <f>I197/8</f>
        <v>27.95</v>
      </c>
      <c r="L197" s="21">
        <f t="shared" si="29"/>
        <v>2236</v>
      </c>
      <c r="M197" s="54">
        <f t="shared" si="30"/>
        <v>98384</v>
      </c>
    </row>
    <row r="198" spans="1:13" ht="12.75">
      <c r="A198" s="19">
        <v>185</v>
      </c>
      <c r="B198" s="3">
        <v>4820085745032</v>
      </c>
      <c r="C198" s="22" t="s">
        <v>56</v>
      </c>
      <c r="D198" s="83" t="s">
        <v>16</v>
      </c>
      <c r="E198" s="20" t="s">
        <v>10</v>
      </c>
      <c r="F198" s="20" t="s">
        <v>25</v>
      </c>
      <c r="G198" s="20">
        <v>640</v>
      </c>
      <c r="H198" s="139">
        <v>220</v>
      </c>
      <c r="I198" s="130">
        <f>H198/1</f>
        <v>220</v>
      </c>
      <c r="J198" s="28" t="s">
        <v>57</v>
      </c>
      <c r="K198" s="21">
        <f>I198/7</f>
        <v>31.428571428571427</v>
      </c>
      <c r="L198" s="21">
        <f t="shared" si="29"/>
        <v>1760</v>
      </c>
      <c r="M198" s="54">
        <f t="shared" si="30"/>
        <v>140800</v>
      </c>
    </row>
    <row r="199" spans="1:13" ht="12.75">
      <c r="A199" s="19">
        <v>186</v>
      </c>
      <c r="B199" s="3">
        <v>4820085741959</v>
      </c>
      <c r="C199" s="22" t="s">
        <v>56</v>
      </c>
      <c r="D199" s="83" t="s">
        <v>262</v>
      </c>
      <c r="E199" s="20" t="s">
        <v>10</v>
      </c>
      <c r="F199" s="20">
        <v>2</v>
      </c>
      <c r="G199" s="20">
        <v>168</v>
      </c>
      <c r="H199" s="139">
        <v>528</v>
      </c>
      <c r="I199" s="122">
        <f>H199/2.8</f>
        <v>188.57142857142858</v>
      </c>
      <c r="J199" s="28" t="s">
        <v>57</v>
      </c>
      <c r="K199" s="21">
        <f aca="true" t="shared" si="31" ref="K199:K206">I199/7</f>
        <v>26.938775510204085</v>
      </c>
      <c r="L199" s="21">
        <f t="shared" si="29"/>
        <v>1056</v>
      </c>
      <c r="M199" s="54">
        <f t="shared" si="30"/>
        <v>88704</v>
      </c>
    </row>
    <row r="200" spans="1:13" ht="12.75">
      <c r="A200" s="19">
        <v>187</v>
      </c>
      <c r="B200" s="3">
        <v>4820085741966</v>
      </c>
      <c r="C200" s="22" t="s">
        <v>56</v>
      </c>
      <c r="D200" s="83" t="s">
        <v>58</v>
      </c>
      <c r="E200" s="20" t="s">
        <v>10</v>
      </c>
      <c r="F200" s="20">
        <v>1</v>
      </c>
      <c r="G200" s="20">
        <v>48</v>
      </c>
      <c r="H200" s="139">
        <v>1843</v>
      </c>
      <c r="I200" s="122">
        <f>H200/10</f>
        <v>184.3</v>
      </c>
      <c r="J200" s="28" t="s">
        <v>57</v>
      </c>
      <c r="K200" s="21">
        <f t="shared" si="31"/>
        <v>26.32857142857143</v>
      </c>
      <c r="L200" s="21">
        <f t="shared" si="29"/>
        <v>1843</v>
      </c>
      <c r="M200" s="54">
        <f t="shared" si="30"/>
        <v>88464</v>
      </c>
    </row>
    <row r="201" spans="1:13" s="9" customFormat="1" ht="12.75">
      <c r="A201" s="19">
        <v>188</v>
      </c>
      <c r="B201" s="71">
        <v>2000000000962</v>
      </c>
      <c r="C201" s="22" t="s">
        <v>56</v>
      </c>
      <c r="D201" s="83" t="s">
        <v>249</v>
      </c>
      <c r="E201" s="20" t="s">
        <v>10</v>
      </c>
      <c r="F201" s="20">
        <v>1</v>
      </c>
      <c r="G201" s="20">
        <v>22</v>
      </c>
      <c r="H201" s="139">
        <v>4331</v>
      </c>
      <c r="I201" s="122">
        <f>H201/25</f>
        <v>173.24</v>
      </c>
      <c r="J201" s="28" t="s">
        <v>57</v>
      </c>
      <c r="K201" s="21">
        <f>I201/7</f>
        <v>24.74857142857143</v>
      </c>
      <c r="L201" s="21">
        <f t="shared" si="29"/>
        <v>4331</v>
      </c>
      <c r="M201" s="54">
        <f t="shared" si="30"/>
        <v>95282</v>
      </c>
    </row>
    <row r="202" spans="1:13" ht="12.75">
      <c r="A202" s="19">
        <v>189</v>
      </c>
      <c r="B202" s="107">
        <v>2000000000541</v>
      </c>
      <c r="C202" s="108" t="s">
        <v>56</v>
      </c>
      <c r="D202" s="109" t="s">
        <v>281</v>
      </c>
      <c r="E202" s="110" t="s">
        <v>10</v>
      </c>
      <c r="F202" s="110">
        <v>1</v>
      </c>
      <c r="G202" s="110">
        <v>6</v>
      </c>
      <c r="H202" s="110">
        <v>10255</v>
      </c>
      <c r="I202" s="131">
        <f>H202/60</f>
        <v>170.91666666666666</v>
      </c>
      <c r="J202" s="111" t="s">
        <v>57</v>
      </c>
      <c r="K202" s="112">
        <f>I202/7</f>
        <v>24.416666666666664</v>
      </c>
      <c r="L202" s="112">
        <f t="shared" si="29"/>
        <v>10255</v>
      </c>
      <c r="M202" s="113">
        <f t="shared" si="30"/>
        <v>61530</v>
      </c>
    </row>
    <row r="203" spans="1:13" ht="12.75">
      <c r="A203" s="19">
        <v>190</v>
      </c>
      <c r="B203" s="3">
        <v>4820085745025</v>
      </c>
      <c r="C203" s="22" t="s">
        <v>59</v>
      </c>
      <c r="D203" s="83" t="s">
        <v>16</v>
      </c>
      <c r="E203" s="20" t="s">
        <v>10</v>
      </c>
      <c r="F203" s="20" t="s">
        <v>25</v>
      </c>
      <c r="G203" s="20">
        <v>640</v>
      </c>
      <c r="H203" s="139">
        <v>204</v>
      </c>
      <c r="I203" s="130">
        <f>H203/1</f>
        <v>204</v>
      </c>
      <c r="J203" s="28" t="s">
        <v>57</v>
      </c>
      <c r="K203" s="21">
        <f>I203/7</f>
        <v>29.142857142857142</v>
      </c>
      <c r="L203" s="21">
        <f t="shared" si="29"/>
        <v>1632</v>
      </c>
      <c r="M203" s="54">
        <f t="shared" si="30"/>
        <v>130560</v>
      </c>
    </row>
    <row r="204" spans="1:13" ht="12.75">
      <c r="A204" s="19">
        <v>191</v>
      </c>
      <c r="B204" s="3">
        <v>4820085741478</v>
      </c>
      <c r="C204" s="22" t="s">
        <v>59</v>
      </c>
      <c r="D204" s="83" t="s">
        <v>262</v>
      </c>
      <c r="E204" s="20" t="s">
        <v>10</v>
      </c>
      <c r="F204" s="20">
        <v>2</v>
      </c>
      <c r="G204" s="20">
        <v>168</v>
      </c>
      <c r="H204" s="139">
        <v>485</v>
      </c>
      <c r="I204" s="122">
        <f>H204/2.8</f>
        <v>173.21428571428572</v>
      </c>
      <c r="J204" s="28" t="s">
        <v>57</v>
      </c>
      <c r="K204" s="21">
        <f t="shared" si="31"/>
        <v>24.744897959183675</v>
      </c>
      <c r="L204" s="21">
        <f t="shared" si="29"/>
        <v>970</v>
      </c>
      <c r="M204" s="54">
        <f t="shared" si="30"/>
        <v>81480</v>
      </c>
    </row>
    <row r="205" spans="1:13" ht="12.75">
      <c r="A205" s="19">
        <v>192</v>
      </c>
      <c r="B205" s="3">
        <v>4820085741164</v>
      </c>
      <c r="C205" s="22" t="s">
        <v>59</v>
      </c>
      <c r="D205" s="83" t="s">
        <v>58</v>
      </c>
      <c r="E205" s="20" t="s">
        <v>10</v>
      </c>
      <c r="F205" s="20">
        <v>1</v>
      </c>
      <c r="G205" s="20">
        <v>48</v>
      </c>
      <c r="H205" s="139">
        <v>1698</v>
      </c>
      <c r="I205" s="122">
        <f>H205/10</f>
        <v>169.8</v>
      </c>
      <c r="J205" s="28" t="s">
        <v>57</v>
      </c>
      <c r="K205" s="21">
        <f t="shared" si="31"/>
        <v>24.25714285714286</v>
      </c>
      <c r="L205" s="21">
        <f t="shared" si="29"/>
        <v>1698</v>
      </c>
      <c r="M205" s="54">
        <f t="shared" si="30"/>
        <v>81504</v>
      </c>
    </row>
    <row r="206" spans="1:13" s="9" customFormat="1" ht="12.75">
      <c r="A206" s="19">
        <v>193</v>
      </c>
      <c r="B206" s="71">
        <v>2000000000963</v>
      </c>
      <c r="C206" s="22" t="s">
        <v>59</v>
      </c>
      <c r="D206" s="83" t="s">
        <v>249</v>
      </c>
      <c r="E206" s="20" t="s">
        <v>10</v>
      </c>
      <c r="F206" s="20">
        <v>1</v>
      </c>
      <c r="G206" s="20">
        <v>22</v>
      </c>
      <c r="H206" s="139">
        <v>4002</v>
      </c>
      <c r="I206" s="122">
        <f>H206/25</f>
        <v>160.08</v>
      </c>
      <c r="J206" s="28" t="s">
        <v>57</v>
      </c>
      <c r="K206" s="21">
        <f t="shared" si="31"/>
        <v>22.868571428571432</v>
      </c>
      <c r="L206" s="21">
        <f t="shared" si="29"/>
        <v>4002</v>
      </c>
      <c r="M206" s="54">
        <f t="shared" si="30"/>
        <v>88044</v>
      </c>
    </row>
    <row r="207" spans="1:13" ht="12.75">
      <c r="A207" s="19">
        <v>194</v>
      </c>
      <c r="B207" s="107">
        <v>2000000000558</v>
      </c>
      <c r="C207" s="108" t="s">
        <v>59</v>
      </c>
      <c r="D207" s="109" t="s">
        <v>281</v>
      </c>
      <c r="E207" s="110" t="s">
        <v>10</v>
      </c>
      <c r="F207" s="110">
        <v>1</v>
      </c>
      <c r="G207" s="110">
        <v>6</v>
      </c>
      <c r="H207" s="110">
        <v>9463</v>
      </c>
      <c r="I207" s="131">
        <f>H207/60</f>
        <v>157.71666666666667</v>
      </c>
      <c r="J207" s="111" t="s">
        <v>57</v>
      </c>
      <c r="K207" s="112">
        <f>I207/7</f>
        <v>22.53095238095238</v>
      </c>
      <c r="L207" s="112">
        <f t="shared" si="29"/>
        <v>9463</v>
      </c>
      <c r="M207" s="113">
        <f t="shared" si="30"/>
        <v>56778</v>
      </c>
    </row>
    <row r="208" spans="1:13" ht="12.75">
      <c r="A208" s="19">
        <v>195</v>
      </c>
      <c r="B208" s="3">
        <v>4820085745308</v>
      </c>
      <c r="C208" s="22" t="s">
        <v>130</v>
      </c>
      <c r="D208" s="83" t="s">
        <v>16</v>
      </c>
      <c r="E208" s="20" t="s">
        <v>10</v>
      </c>
      <c r="F208" s="20">
        <v>8</v>
      </c>
      <c r="G208" s="20">
        <v>640</v>
      </c>
      <c r="H208" s="139">
        <v>214</v>
      </c>
      <c r="I208" s="130">
        <f>H208/1</f>
        <v>214</v>
      </c>
      <c r="J208" s="28" t="s">
        <v>57</v>
      </c>
      <c r="K208" s="21">
        <f>I208/7</f>
        <v>30.571428571428573</v>
      </c>
      <c r="L208" s="21">
        <f t="shared" si="29"/>
        <v>1712</v>
      </c>
      <c r="M208" s="54">
        <f t="shared" si="30"/>
        <v>136960</v>
      </c>
    </row>
    <row r="209" spans="1:13" ht="12.75">
      <c r="A209" s="19">
        <v>196</v>
      </c>
      <c r="B209" s="3">
        <v>4820085745018</v>
      </c>
      <c r="C209" s="22" t="s">
        <v>130</v>
      </c>
      <c r="D209" s="83" t="s">
        <v>262</v>
      </c>
      <c r="E209" s="20" t="s">
        <v>10</v>
      </c>
      <c r="F209" s="20">
        <v>2</v>
      </c>
      <c r="G209" s="20">
        <v>168</v>
      </c>
      <c r="H209" s="139">
        <v>524</v>
      </c>
      <c r="I209" s="122">
        <f>H209/2.8</f>
        <v>187.14285714285717</v>
      </c>
      <c r="J209" s="28" t="s">
        <v>57</v>
      </c>
      <c r="K209" s="21">
        <f>I209/7</f>
        <v>26.734693877551024</v>
      </c>
      <c r="L209" s="21">
        <f t="shared" si="29"/>
        <v>1048</v>
      </c>
      <c r="M209" s="54">
        <f t="shared" si="30"/>
        <v>88032</v>
      </c>
    </row>
    <row r="210" spans="1:13" ht="12.75">
      <c r="A210" s="19">
        <v>197</v>
      </c>
      <c r="B210" s="3">
        <v>4820085743281</v>
      </c>
      <c r="C210" s="22" t="s">
        <v>130</v>
      </c>
      <c r="D210" s="83" t="s">
        <v>131</v>
      </c>
      <c r="E210" s="20" t="s">
        <v>10</v>
      </c>
      <c r="F210" s="20">
        <v>1</v>
      </c>
      <c r="G210" s="20">
        <v>48</v>
      </c>
      <c r="H210" s="139">
        <v>1658</v>
      </c>
      <c r="I210" s="122">
        <f>H210/9</f>
        <v>184.22222222222223</v>
      </c>
      <c r="J210" s="28" t="s">
        <v>57</v>
      </c>
      <c r="K210" s="21">
        <f>I210/7</f>
        <v>26.31746031746032</v>
      </c>
      <c r="L210" s="21">
        <f t="shared" si="29"/>
        <v>1658</v>
      </c>
      <c r="M210" s="54">
        <f t="shared" si="30"/>
        <v>79584</v>
      </c>
    </row>
    <row r="211" spans="1:13" s="9" customFormat="1" ht="12.75">
      <c r="A211" s="19">
        <v>198</v>
      </c>
      <c r="B211" s="71">
        <v>2000000000964</v>
      </c>
      <c r="C211" s="22" t="s">
        <v>130</v>
      </c>
      <c r="D211" s="83" t="s">
        <v>283</v>
      </c>
      <c r="E211" s="20" t="s">
        <v>10</v>
      </c>
      <c r="F211" s="20">
        <v>1</v>
      </c>
      <c r="G211" s="20">
        <v>22</v>
      </c>
      <c r="H211" s="139">
        <v>3609</v>
      </c>
      <c r="I211" s="122">
        <f>H211/20</f>
        <v>180.45</v>
      </c>
      <c r="J211" s="28" t="s">
        <v>57</v>
      </c>
      <c r="K211" s="21">
        <f>I211/7</f>
        <v>25.77857142857143</v>
      </c>
      <c r="L211" s="21">
        <f t="shared" si="29"/>
        <v>3609</v>
      </c>
      <c r="M211" s="54">
        <f t="shared" si="30"/>
        <v>79398</v>
      </c>
    </row>
    <row r="212" spans="1:13" ht="12.75">
      <c r="A212" s="19">
        <v>199</v>
      </c>
      <c r="B212" s="3"/>
      <c r="C212" s="65" t="s">
        <v>142</v>
      </c>
      <c r="D212" s="83"/>
      <c r="E212" s="20"/>
      <c r="F212" s="20"/>
      <c r="G212" s="20"/>
      <c r="H212" s="142"/>
      <c r="I212" s="122"/>
      <c r="J212" s="28"/>
      <c r="K212" s="21"/>
      <c r="L212" s="21"/>
      <c r="M212" s="54"/>
    </row>
    <row r="213" spans="1:13" ht="12.75">
      <c r="A213" s="19">
        <v>200</v>
      </c>
      <c r="B213" s="3">
        <v>4820085745049</v>
      </c>
      <c r="C213" s="22" t="s">
        <v>73</v>
      </c>
      <c r="D213" s="83" t="s">
        <v>263</v>
      </c>
      <c r="E213" s="20" t="s">
        <v>10</v>
      </c>
      <c r="F213" s="20" t="s">
        <v>25</v>
      </c>
      <c r="G213" s="20">
        <v>640</v>
      </c>
      <c r="H213" s="139">
        <v>295</v>
      </c>
      <c r="I213" s="130">
        <f>H213/0.9</f>
        <v>327.77777777777777</v>
      </c>
      <c r="J213" s="28" t="s">
        <v>57</v>
      </c>
      <c r="K213" s="21">
        <f>I213/7</f>
        <v>46.82539682539682</v>
      </c>
      <c r="L213" s="21">
        <f aca="true" t="shared" si="32" ref="L213:L220">H213*F213</f>
        <v>2360</v>
      </c>
      <c r="M213" s="54">
        <f aca="true" t="shared" si="33" ref="M213:M220">H213*G213</f>
        <v>188800</v>
      </c>
    </row>
    <row r="214" spans="1:13" ht="12.75">
      <c r="A214" s="19">
        <v>201</v>
      </c>
      <c r="B214" s="3">
        <v>4820085742048</v>
      </c>
      <c r="C214" s="22" t="s">
        <v>73</v>
      </c>
      <c r="D214" s="83" t="s">
        <v>262</v>
      </c>
      <c r="E214" s="20" t="s">
        <v>10</v>
      </c>
      <c r="F214" s="20">
        <v>6</v>
      </c>
      <c r="G214" s="20">
        <v>180</v>
      </c>
      <c r="H214" s="139">
        <v>773</v>
      </c>
      <c r="I214" s="122">
        <f>H214/2.8</f>
        <v>276.0714285714286</v>
      </c>
      <c r="J214" s="28" t="s">
        <v>57</v>
      </c>
      <c r="K214" s="21">
        <f>I214/7</f>
        <v>39.43877551020409</v>
      </c>
      <c r="L214" s="21">
        <f t="shared" si="32"/>
        <v>4638</v>
      </c>
      <c r="M214" s="54">
        <f t="shared" si="33"/>
        <v>139140</v>
      </c>
    </row>
    <row r="215" spans="1:13" ht="12.75">
      <c r="A215" s="19">
        <v>202</v>
      </c>
      <c r="B215" s="3">
        <v>4820085743274</v>
      </c>
      <c r="C215" s="31" t="s">
        <v>74</v>
      </c>
      <c r="D215" s="83" t="s">
        <v>58</v>
      </c>
      <c r="E215" s="20" t="s">
        <v>10</v>
      </c>
      <c r="F215" s="20">
        <v>1</v>
      </c>
      <c r="G215" s="20">
        <v>48</v>
      </c>
      <c r="H215" s="139">
        <v>2725</v>
      </c>
      <c r="I215" s="122">
        <f>H215/10</f>
        <v>272.5</v>
      </c>
      <c r="J215" s="28" t="s">
        <v>57</v>
      </c>
      <c r="K215" s="21">
        <f>I215/7</f>
        <v>38.92857142857143</v>
      </c>
      <c r="L215" s="21">
        <f t="shared" si="32"/>
        <v>2725</v>
      </c>
      <c r="M215" s="54">
        <f t="shared" si="33"/>
        <v>130800</v>
      </c>
    </row>
    <row r="216" spans="1:13" ht="12.75">
      <c r="A216" s="19">
        <v>203</v>
      </c>
      <c r="B216" s="71">
        <v>2000000000958</v>
      </c>
      <c r="C216" s="51" t="s">
        <v>74</v>
      </c>
      <c r="D216" s="83" t="s">
        <v>283</v>
      </c>
      <c r="E216" s="20" t="s">
        <v>10</v>
      </c>
      <c r="F216" s="20">
        <v>1</v>
      </c>
      <c r="G216" s="20">
        <v>22</v>
      </c>
      <c r="H216" s="139">
        <v>5387</v>
      </c>
      <c r="I216" s="122">
        <f>H216/20</f>
        <v>269.35</v>
      </c>
      <c r="J216" s="28" t="s">
        <v>57</v>
      </c>
      <c r="K216" s="21">
        <f>I216/7</f>
        <v>38.478571428571435</v>
      </c>
      <c r="L216" s="21">
        <f t="shared" si="32"/>
        <v>5387</v>
      </c>
      <c r="M216" s="54">
        <f t="shared" si="33"/>
        <v>118514</v>
      </c>
    </row>
    <row r="217" spans="1:13" ht="12.75">
      <c r="A217" s="19">
        <v>204</v>
      </c>
      <c r="B217" s="3">
        <v>4823044500451</v>
      </c>
      <c r="C217" s="22" t="s">
        <v>160</v>
      </c>
      <c r="D217" s="83" t="s">
        <v>263</v>
      </c>
      <c r="E217" s="20" t="s">
        <v>10</v>
      </c>
      <c r="F217" s="20" t="s">
        <v>25</v>
      </c>
      <c r="G217" s="20">
        <v>640</v>
      </c>
      <c r="H217" s="139">
        <v>102</v>
      </c>
      <c r="I217" s="130">
        <f>H217/0.9</f>
        <v>113.33333333333333</v>
      </c>
      <c r="J217" s="28" t="s">
        <v>55</v>
      </c>
      <c r="K217" s="21">
        <f>I217/9</f>
        <v>12.592592592592592</v>
      </c>
      <c r="L217" s="21">
        <f t="shared" si="32"/>
        <v>816</v>
      </c>
      <c r="M217" s="54">
        <f t="shared" si="33"/>
        <v>65280</v>
      </c>
    </row>
    <row r="218" spans="1:13" ht="12.75">
      <c r="A218" s="19">
        <v>205</v>
      </c>
      <c r="B218" s="3">
        <v>4823044500444</v>
      </c>
      <c r="C218" s="22" t="s">
        <v>160</v>
      </c>
      <c r="D218" s="83" t="s">
        <v>262</v>
      </c>
      <c r="E218" s="20" t="s">
        <v>10</v>
      </c>
      <c r="F218" s="20">
        <v>2</v>
      </c>
      <c r="G218" s="20">
        <v>168</v>
      </c>
      <c r="H218" s="139">
        <v>268</v>
      </c>
      <c r="I218" s="130">
        <f>H218/2.8</f>
        <v>95.71428571428572</v>
      </c>
      <c r="J218" s="28" t="s">
        <v>55</v>
      </c>
      <c r="K218" s="21">
        <f>I218/9</f>
        <v>10.634920634920636</v>
      </c>
      <c r="L218" s="21">
        <f t="shared" si="32"/>
        <v>536</v>
      </c>
      <c r="M218" s="54">
        <f t="shared" si="33"/>
        <v>45024</v>
      </c>
    </row>
    <row r="219" spans="1:13" ht="12.75">
      <c r="A219" s="19">
        <v>206</v>
      </c>
      <c r="B219" s="3">
        <v>4823044500420</v>
      </c>
      <c r="C219" s="22" t="s">
        <v>161</v>
      </c>
      <c r="D219" s="83" t="s">
        <v>263</v>
      </c>
      <c r="E219" s="20" t="s">
        <v>10</v>
      </c>
      <c r="F219" s="20" t="s">
        <v>25</v>
      </c>
      <c r="G219" s="20">
        <v>640</v>
      </c>
      <c r="H219" s="139">
        <v>102</v>
      </c>
      <c r="I219" s="130">
        <f>H219/0.9</f>
        <v>113.33333333333333</v>
      </c>
      <c r="J219" s="28" t="s">
        <v>55</v>
      </c>
      <c r="K219" s="21">
        <f>I219/9</f>
        <v>12.592592592592592</v>
      </c>
      <c r="L219" s="21">
        <f t="shared" si="32"/>
        <v>816</v>
      </c>
      <c r="M219" s="54">
        <f t="shared" si="33"/>
        <v>65280</v>
      </c>
    </row>
    <row r="220" spans="1:13" ht="12.75">
      <c r="A220" s="19">
        <v>207</v>
      </c>
      <c r="B220" s="3">
        <v>4823044500413</v>
      </c>
      <c r="C220" s="22" t="s">
        <v>161</v>
      </c>
      <c r="D220" s="83" t="s">
        <v>262</v>
      </c>
      <c r="E220" s="20" t="s">
        <v>10</v>
      </c>
      <c r="F220" s="20">
        <v>2</v>
      </c>
      <c r="G220" s="20">
        <v>168</v>
      </c>
      <c r="H220" s="139">
        <v>268</v>
      </c>
      <c r="I220" s="130">
        <f>H220/2.8</f>
        <v>95.71428571428572</v>
      </c>
      <c r="J220" s="28" t="s">
        <v>55</v>
      </c>
      <c r="K220" s="21">
        <f>I220/9</f>
        <v>10.634920634920636</v>
      </c>
      <c r="L220" s="21">
        <f t="shared" si="32"/>
        <v>536</v>
      </c>
      <c r="M220" s="54">
        <f t="shared" si="33"/>
        <v>45024</v>
      </c>
    </row>
    <row r="221" spans="1:13" ht="12.75">
      <c r="A221" s="19">
        <v>208</v>
      </c>
      <c r="B221" s="74" t="s">
        <v>150</v>
      </c>
      <c r="C221" s="74"/>
      <c r="D221" s="80"/>
      <c r="E221" s="74"/>
      <c r="F221" s="74"/>
      <c r="G221" s="74"/>
      <c r="H221" s="141"/>
      <c r="I221" s="120"/>
      <c r="J221" s="74"/>
      <c r="K221" s="74"/>
      <c r="L221" s="74"/>
      <c r="M221" s="74"/>
    </row>
    <row r="222" spans="1:13" ht="12.75">
      <c r="A222" s="19">
        <v>209</v>
      </c>
      <c r="B222" s="3">
        <v>4820085741096</v>
      </c>
      <c r="C222" s="22" t="s">
        <v>218</v>
      </c>
      <c r="D222" s="83" t="s">
        <v>16</v>
      </c>
      <c r="E222" s="20" t="s">
        <v>10</v>
      </c>
      <c r="F222" s="20">
        <v>8</v>
      </c>
      <c r="G222" s="20">
        <v>640</v>
      </c>
      <c r="H222" s="139">
        <v>208</v>
      </c>
      <c r="I222" s="122">
        <f>H222/1</f>
        <v>208</v>
      </c>
      <c r="J222" s="21" t="s">
        <v>67</v>
      </c>
      <c r="K222" s="21">
        <f aca="true" t="shared" si="34" ref="K222:K227">I222/10</f>
        <v>20.8</v>
      </c>
      <c r="L222" s="21">
        <f aca="true" t="shared" si="35" ref="L222:L251">H222*F222</f>
        <v>1664</v>
      </c>
      <c r="M222" s="54">
        <f aca="true" t="shared" si="36" ref="M222:M251">H222*G222</f>
        <v>133120</v>
      </c>
    </row>
    <row r="223" spans="1:13" ht="12.75">
      <c r="A223" s="19">
        <v>210</v>
      </c>
      <c r="B223" s="3">
        <v>4820085740440</v>
      </c>
      <c r="C223" s="22" t="s">
        <v>218</v>
      </c>
      <c r="D223" s="83" t="s">
        <v>264</v>
      </c>
      <c r="E223" s="20" t="s">
        <v>10</v>
      </c>
      <c r="F223" s="20">
        <v>1</v>
      </c>
      <c r="G223" s="20">
        <v>144</v>
      </c>
      <c r="H223" s="139">
        <v>652</v>
      </c>
      <c r="I223" s="122">
        <f>H223/3.5</f>
        <v>186.28571428571428</v>
      </c>
      <c r="J223" s="21" t="s">
        <v>67</v>
      </c>
      <c r="K223" s="21">
        <f t="shared" si="34"/>
        <v>18.628571428571426</v>
      </c>
      <c r="L223" s="21">
        <f t="shared" si="35"/>
        <v>652</v>
      </c>
      <c r="M223" s="54">
        <f t="shared" si="36"/>
        <v>93888</v>
      </c>
    </row>
    <row r="224" spans="1:13" ht="12.75">
      <c r="A224" s="19">
        <v>211</v>
      </c>
      <c r="B224" s="3">
        <v>4820085741102</v>
      </c>
      <c r="C224" s="51" t="s">
        <v>219</v>
      </c>
      <c r="D224" s="83" t="s">
        <v>18</v>
      </c>
      <c r="E224" s="20" t="s">
        <v>10</v>
      </c>
      <c r="F224" s="20">
        <v>1</v>
      </c>
      <c r="G224" s="20">
        <v>44</v>
      </c>
      <c r="H224" s="139">
        <v>2344</v>
      </c>
      <c r="I224" s="122">
        <f>H224/15</f>
        <v>156.26666666666668</v>
      </c>
      <c r="J224" s="21" t="s">
        <v>67</v>
      </c>
      <c r="K224" s="21">
        <f t="shared" si="34"/>
        <v>15.626666666666669</v>
      </c>
      <c r="L224" s="21">
        <f t="shared" si="35"/>
        <v>2344</v>
      </c>
      <c r="M224" s="54">
        <f t="shared" si="36"/>
        <v>103136</v>
      </c>
    </row>
    <row r="225" spans="1:13" ht="12.75">
      <c r="A225" s="19">
        <v>212</v>
      </c>
      <c r="B225" s="3">
        <v>4820085741935</v>
      </c>
      <c r="C225" s="22" t="s">
        <v>220</v>
      </c>
      <c r="D225" s="83" t="s">
        <v>16</v>
      </c>
      <c r="E225" s="20" t="s">
        <v>10</v>
      </c>
      <c r="F225" s="20">
        <v>8</v>
      </c>
      <c r="G225" s="20">
        <v>640</v>
      </c>
      <c r="H225" s="139">
        <v>199</v>
      </c>
      <c r="I225" s="122">
        <f>H225/1</f>
        <v>199</v>
      </c>
      <c r="J225" s="21" t="s">
        <v>67</v>
      </c>
      <c r="K225" s="21">
        <f t="shared" si="34"/>
        <v>19.9</v>
      </c>
      <c r="L225" s="21">
        <f t="shared" si="35"/>
        <v>1592</v>
      </c>
      <c r="M225" s="54">
        <f t="shared" si="36"/>
        <v>127360</v>
      </c>
    </row>
    <row r="226" spans="1:13" ht="12.75">
      <c r="A226" s="19">
        <v>213</v>
      </c>
      <c r="B226" s="3">
        <v>4820085741447</v>
      </c>
      <c r="C226" s="22" t="s">
        <v>220</v>
      </c>
      <c r="D226" s="83" t="s">
        <v>264</v>
      </c>
      <c r="E226" s="20" t="s">
        <v>10</v>
      </c>
      <c r="F226" s="20">
        <v>1</v>
      </c>
      <c r="G226" s="20">
        <v>144</v>
      </c>
      <c r="H226" s="139">
        <v>634</v>
      </c>
      <c r="I226" s="122">
        <f>H226/3.5</f>
        <v>181.14285714285714</v>
      </c>
      <c r="J226" s="21" t="s">
        <v>67</v>
      </c>
      <c r="K226" s="21">
        <f t="shared" si="34"/>
        <v>18.114285714285714</v>
      </c>
      <c r="L226" s="21">
        <f t="shared" si="35"/>
        <v>634</v>
      </c>
      <c r="M226" s="54">
        <f t="shared" si="36"/>
        <v>91296</v>
      </c>
    </row>
    <row r="227" spans="1:13" ht="12.75">
      <c r="A227" s="19">
        <v>214</v>
      </c>
      <c r="B227" s="3">
        <v>4820085741942</v>
      </c>
      <c r="C227" s="51" t="s">
        <v>221</v>
      </c>
      <c r="D227" s="83" t="s">
        <v>18</v>
      </c>
      <c r="E227" s="20" t="s">
        <v>10</v>
      </c>
      <c r="F227" s="20">
        <v>1</v>
      </c>
      <c r="G227" s="20">
        <v>44</v>
      </c>
      <c r="H227" s="139">
        <v>2325</v>
      </c>
      <c r="I227" s="122">
        <f>H227/15</f>
        <v>155</v>
      </c>
      <c r="J227" s="21" t="s">
        <v>67</v>
      </c>
      <c r="K227" s="21">
        <f t="shared" si="34"/>
        <v>15.5</v>
      </c>
      <c r="L227" s="21">
        <f t="shared" si="35"/>
        <v>2325</v>
      </c>
      <c r="M227" s="54">
        <f t="shared" si="36"/>
        <v>102300</v>
      </c>
    </row>
    <row r="228" spans="1:13" ht="12.75">
      <c r="A228" s="19">
        <v>215</v>
      </c>
      <c r="B228" s="42">
        <v>4820085744073</v>
      </c>
      <c r="C228" s="22" t="s">
        <v>162</v>
      </c>
      <c r="D228" s="83" t="s">
        <v>263</v>
      </c>
      <c r="E228" s="20" t="s">
        <v>10</v>
      </c>
      <c r="F228" s="20" t="s">
        <v>25</v>
      </c>
      <c r="G228" s="20">
        <v>640</v>
      </c>
      <c r="H228" s="139">
        <v>128</v>
      </c>
      <c r="I228" s="122">
        <f>H228/0.9</f>
        <v>142.22222222222223</v>
      </c>
      <c r="J228" s="28" t="s">
        <v>54</v>
      </c>
      <c r="K228" s="21">
        <f aca="true" t="shared" si="37" ref="K228:K237">I228/9</f>
        <v>15.80246913580247</v>
      </c>
      <c r="L228" s="21">
        <f t="shared" si="35"/>
        <v>1024</v>
      </c>
      <c r="M228" s="54">
        <f t="shared" si="36"/>
        <v>81920</v>
      </c>
    </row>
    <row r="229" spans="1:13" ht="12.75">
      <c r="A229" s="19">
        <v>216</v>
      </c>
      <c r="B229" s="42">
        <v>4820085744080</v>
      </c>
      <c r="C229" s="22" t="s">
        <v>162</v>
      </c>
      <c r="D229" s="83" t="s">
        <v>262</v>
      </c>
      <c r="E229" s="20" t="s">
        <v>10</v>
      </c>
      <c r="F229" s="20">
        <v>2</v>
      </c>
      <c r="G229" s="20">
        <v>168</v>
      </c>
      <c r="H229" s="139">
        <v>337</v>
      </c>
      <c r="I229" s="122">
        <f>H229/2.8</f>
        <v>120.35714285714286</v>
      </c>
      <c r="J229" s="28" t="s">
        <v>54</v>
      </c>
      <c r="K229" s="21">
        <f t="shared" si="37"/>
        <v>13.373015873015873</v>
      </c>
      <c r="L229" s="21">
        <f t="shared" si="35"/>
        <v>674</v>
      </c>
      <c r="M229" s="54">
        <f t="shared" si="36"/>
        <v>56616</v>
      </c>
    </row>
    <row r="230" spans="1:13" ht="12.75">
      <c r="A230" s="19">
        <v>217</v>
      </c>
      <c r="B230" s="42">
        <v>4820085744097</v>
      </c>
      <c r="C230" s="22" t="s">
        <v>162</v>
      </c>
      <c r="D230" s="83" t="s">
        <v>36</v>
      </c>
      <c r="E230" s="20" t="s">
        <v>10</v>
      </c>
      <c r="F230" s="20">
        <v>1</v>
      </c>
      <c r="G230" s="20">
        <v>48</v>
      </c>
      <c r="H230" s="139">
        <v>1318</v>
      </c>
      <c r="I230" s="122">
        <f>H230/12</f>
        <v>109.83333333333333</v>
      </c>
      <c r="J230" s="28" t="s">
        <v>54</v>
      </c>
      <c r="K230" s="21">
        <f t="shared" si="37"/>
        <v>12.203703703703702</v>
      </c>
      <c r="L230" s="21">
        <f t="shared" si="35"/>
        <v>1318</v>
      </c>
      <c r="M230" s="54">
        <f t="shared" si="36"/>
        <v>63264</v>
      </c>
    </row>
    <row r="231" spans="1:13" s="9" customFormat="1" ht="12.75">
      <c r="A231" s="19">
        <v>218</v>
      </c>
      <c r="B231" s="71">
        <v>2000000000959</v>
      </c>
      <c r="C231" s="22" t="s">
        <v>162</v>
      </c>
      <c r="D231" s="83" t="s">
        <v>249</v>
      </c>
      <c r="E231" s="20" t="s">
        <v>10</v>
      </c>
      <c r="F231" s="20">
        <v>1</v>
      </c>
      <c r="G231" s="20">
        <v>22</v>
      </c>
      <c r="H231" s="139">
        <v>2552</v>
      </c>
      <c r="I231" s="122">
        <f>H231/25</f>
        <v>102.08</v>
      </c>
      <c r="J231" s="28" t="s">
        <v>54</v>
      </c>
      <c r="K231" s="21">
        <f t="shared" si="37"/>
        <v>11.342222222222222</v>
      </c>
      <c r="L231" s="21">
        <f t="shared" si="35"/>
        <v>2552</v>
      </c>
      <c r="M231" s="54">
        <f t="shared" si="36"/>
        <v>56144</v>
      </c>
    </row>
    <row r="232" spans="1:13" ht="12.75">
      <c r="A232" s="19">
        <v>219</v>
      </c>
      <c r="B232" s="42">
        <v>4820085744110</v>
      </c>
      <c r="C232" s="22" t="s">
        <v>163</v>
      </c>
      <c r="D232" s="83" t="s">
        <v>263</v>
      </c>
      <c r="E232" s="20" t="s">
        <v>10</v>
      </c>
      <c r="F232" s="20" t="s">
        <v>25</v>
      </c>
      <c r="G232" s="20">
        <v>640</v>
      </c>
      <c r="H232" s="139">
        <v>117</v>
      </c>
      <c r="I232" s="130">
        <f>H232/0.9</f>
        <v>130</v>
      </c>
      <c r="J232" s="28" t="s">
        <v>54</v>
      </c>
      <c r="K232" s="21">
        <f t="shared" si="37"/>
        <v>14.444444444444445</v>
      </c>
      <c r="L232" s="21">
        <f t="shared" si="35"/>
        <v>936</v>
      </c>
      <c r="M232" s="54">
        <f t="shared" si="36"/>
        <v>74880</v>
      </c>
    </row>
    <row r="233" spans="1:13" ht="12.75">
      <c r="A233" s="19">
        <v>220</v>
      </c>
      <c r="B233" s="42">
        <v>4820085744127</v>
      </c>
      <c r="C233" s="22" t="s">
        <v>163</v>
      </c>
      <c r="D233" s="83" t="s">
        <v>262</v>
      </c>
      <c r="E233" s="20" t="s">
        <v>10</v>
      </c>
      <c r="F233" s="20">
        <v>2</v>
      </c>
      <c r="G233" s="20">
        <v>168</v>
      </c>
      <c r="H233" s="139">
        <v>307</v>
      </c>
      <c r="I233" s="130">
        <f>H233/2.8</f>
        <v>109.64285714285715</v>
      </c>
      <c r="J233" s="28" t="s">
        <v>54</v>
      </c>
      <c r="K233" s="21">
        <f t="shared" si="37"/>
        <v>12.182539682539684</v>
      </c>
      <c r="L233" s="21">
        <f t="shared" si="35"/>
        <v>614</v>
      </c>
      <c r="M233" s="54">
        <f t="shared" si="36"/>
        <v>51576</v>
      </c>
    </row>
    <row r="234" spans="1:13" ht="12.75">
      <c r="A234" s="19">
        <v>221</v>
      </c>
      <c r="B234" s="42">
        <v>4820085744134</v>
      </c>
      <c r="C234" s="22" t="s">
        <v>163</v>
      </c>
      <c r="D234" s="83" t="s">
        <v>36</v>
      </c>
      <c r="E234" s="20" t="s">
        <v>10</v>
      </c>
      <c r="F234" s="20">
        <v>1</v>
      </c>
      <c r="G234" s="20">
        <v>48</v>
      </c>
      <c r="H234" s="139">
        <v>1223</v>
      </c>
      <c r="I234" s="130">
        <f>H234/12</f>
        <v>101.91666666666667</v>
      </c>
      <c r="J234" s="28" t="s">
        <v>54</v>
      </c>
      <c r="K234" s="21">
        <f t="shared" si="37"/>
        <v>11.324074074074074</v>
      </c>
      <c r="L234" s="21">
        <f t="shared" si="35"/>
        <v>1223</v>
      </c>
      <c r="M234" s="54">
        <f t="shared" si="36"/>
        <v>58704</v>
      </c>
    </row>
    <row r="235" spans="1:13" s="9" customFormat="1" ht="12.75">
      <c r="A235" s="19">
        <v>222</v>
      </c>
      <c r="B235" s="71">
        <v>2000000000960</v>
      </c>
      <c r="C235" s="22" t="s">
        <v>163</v>
      </c>
      <c r="D235" s="83" t="s">
        <v>249</v>
      </c>
      <c r="E235" s="20" t="s">
        <v>10</v>
      </c>
      <c r="F235" s="20">
        <v>1</v>
      </c>
      <c r="G235" s="20">
        <v>22</v>
      </c>
      <c r="H235" s="139">
        <v>2345</v>
      </c>
      <c r="I235" s="122">
        <f>H235/25</f>
        <v>93.8</v>
      </c>
      <c r="J235" s="28" t="s">
        <v>54</v>
      </c>
      <c r="K235" s="21">
        <f t="shared" si="37"/>
        <v>10.422222222222222</v>
      </c>
      <c r="L235" s="21">
        <f t="shared" si="35"/>
        <v>2345</v>
      </c>
      <c r="M235" s="54">
        <f t="shared" si="36"/>
        <v>51590</v>
      </c>
    </row>
    <row r="236" spans="1:13" ht="12.75">
      <c r="A236" s="19">
        <v>223</v>
      </c>
      <c r="B236" s="3">
        <v>4823044500499</v>
      </c>
      <c r="C236" s="22" t="s">
        <v>164</v>
      </c>
      <c r="D236" s="83" t="s">
        <v>263</v>
      </c>
      <c r="E236" s="20" t="s">
        <v>10</v>
      </c>
      <c r="F236" s="20" t="s">
        <v>25</v>
      </c>
      <c r="G236" s="20">
        <v>640</v>
      </c>
      <c r="H236" s="139">
        <v>100</v>
      </c>
      <c r="I236" s="122">
        <f>H236/0.9</f>
        <v>111.11111111111111</v>
      </c>
      <c r="J236" s="28" t="s">
        <v>54</v>
      </c>
      <c r="K236" s="21">
        <f t="shared" si="37"/>
        <v>12.345679012345679</v>
      </c>
      <c r="L236" s="21">
        <f t="shared" si="35"/>
        <v>800</v>
      </c>
      <c r="M236" s="54">
        <f t="shared" si="36"/>
        <v>64000</v>
      </c>
    </row>
    <row r="237" spans="1:13" ht="12.75">
      <c r="A237" s="19">
        <v>224</v>
      </c>
      <c r="B237" s="71">
        <v>4823044500505</v>
      </c>
      <c r="C237" s="22" t="s">
        <v>164</v>
      </c>
      <c r="D237" s="83" t="s">
        <v>262</v>
      </c>
      <c r="E237" s="20" t="s">
        <v>10</v>
      </c>
      <c r="F237" s="20" t="s">
        <v>44</v>
      </c>
      <c r="G237" s="20">
        <v>180</v>
      </c>
      <c r="H237" s="139">
        <v>278</v>
      </c>
      <c r="I237" s="122">
        <f>H237/2.8</f>
        <v>99.28571428571429</v>
      </c>
      <c r="J237" s="28" t="s">
        <v>54</v>
      </c>
      <c r="K237" s="21">
        <f t="shared" si="37"/>
        <v>11.031746031746032</v>
      </c>
      <c r="L237" s="21">
        <f t="shared" si="35"/>
        <v>1668</v>
      </c>
      <c r="M237" s="54">
        <f t="shared" si="36"/>
        <v>50040</v>
      </c>
    </row>
    <row r="238" spans="1:13" ht="12.75">
      <c r="A238" s="19">
        <v>225</v>
      </c>
      <c r="B238" s="71">
        <v>4820085741119</v>
      </c>
      <c r="C238" s="22" t="s">
        <v>164</v>
      </c>
      <c r="D238" s="83" t="s">
        <v>36</v>
      </c>
      <c r="E238" s="20" t="s">
        <v>10</v>
      </c>
      <c r="F238" s="20">
        <v>1</v>
      </c>
      <c r="G238" s="20">
        <v>48</v>
      </c>
      <c r="H238" s="139">
        <v>1006</v>
      </c>
      <c r="I238" s="122">
        <f>H238/12</f>
        <v>83.83333333333333</v>
      </c>
      <c r="J238" s="28" t="s">
        <v>54</v>
      </c>
      <c r="K238" s="21">
        <f aca="true" t="shared" si="38" ref="K238:K243">I238/9</f>
        <v>9.314814814814815</v>
      </c>
      <c r="L238" s="21">
        <f t="shared" si="35"/>
        <v>1006</v>
      </c>
      <c r="M238" s="54">
        <f t="shared" si="36"/>
        <v>48288</v>
      </c>
    </row>
    <row r="239" spans="1:13" s="9" customFormat="1" ht="12.75">
      <c r="A239" s="19">
        <v>226</v>
      </c>
      <c r="B239" s="95">
        <v>4823044500512</v>
      </c>
      <c r="C239" s="22" t="s">
        <v>164</v>
      </c>
      <c r="D239" s="83" t="s">
        <v>249</v>
      </c>
      <c r="E239" s="20" t="s">
        <v>10</v>
      </c>
      <c r="F239" s="20">
        <v>1</v>
      </c>
      <c r="G239" s="20">
        <v>22</v>
      </c>
      <c r="H239" s="139">
        <v>2220</v>
      </c>
      <c r="I239" s="122">
        <f>H239/25</f>
        <v>88.8</v>
      </c>
      <c r="J239" s="28" t="s">
        <v>54</v>
      </c>
      <c r="K239" s="21">
        <f>I239/9</f>
        <v>9.866666666666667</v>
      </c>
      <c r="L239" s="21">
        <f t="shared" si="35"/>
        <v>2220</v>
      </c>
      <c r="M239" s="54">
        <f t="shared" si="36"/>
        <v>48840</v>
      </c>
    </row>
    <row r="240" spans="1:13" ht="12.75">
      <c r="A240" s="19">
        <v>227</v>
      </c>
      <c r="B240" s="71">
        <v>4823044500529</v>
      </c>
      <c r="C240" s="22" t="s">
        <v>165</v>
      </c>
      <c r="D240" s="83" t="s">
        <v>263</v>
      </c>
      <c r="E240" s="20" t="s">
        <v>10</v>
      </c>
      <c r="F240" s="20" t="s">
        <v>25</v>
      </c>
      <c r="G240" s="20">
        <v>640</v>
      </c>
      <c r="H240" s="139">
        <v>98</v>
      </c>
      <c r="I240" s="130">
        <f>H240/0.9</f>
        <v>108.88888888888889</v>
      </c>
      <c r="J240" s="28" t="s">
        <v>54</v>
      </c>
      <c r="K240" s="21">
        <f t="shared" si="38"/>
        <v>12.098765432098766</v>
      </c>
      <c r="L240" s="21">
        <f t="shared" si="35"/>
        <v>784</v>
      </c>
      <c r="M240" s="54">
        <f t="shared" si="36"/>
        <v>62720</v>
      </c>
    </row>
    <row r="241" spans="1:13" ht="12.75">
      <c r="A241" s="19">
        <v>228</v>
      </c>
      <c r="B241" s="71">
        <v>4823044500536</v>
      </c>
      <c r="C241" s="22" t="s">
        <v>165</v>
      </c>
      <c r="D241" s="83" t="s">
        <v>262</v>
      </c>
      <c r="E241" s="20" t="s">
        <v>10</v>
      </c>
      <c r="F241" s="20" t="s">
        <v>44</v>
      </c>
      <c r="G241" s="20">
        <v>180</v>
      </c>
      <c r="H241" s="139">
        <v>262</v>
      </c>
      <c r="I241" s="130">
        <f>H241/2.8</f>
        <v>93.57142857142858</v>
      </c>
      <c r="J241" s="28" t="s">
        <v>54</v>
      </c>
      <c r="K241" s="21">
        <f t="shared" si="38"/>
        <v>10.396825396825399</v>
      </c>
      <c r="L241" s="21">
        <f t="shared" si="35"/>
        <v>1572</v>
      </c>
      <c r="M241" s="54">
        <f t="shared" si="36"/>
        <v>47160</v>
      </c>
    </row>
    <row r="242" spans="1:13" ht="12.75">
      <c r="A242" s="19">
        <v>229</v>
      </c>
      <c r="B242" s="71">
        <v>4820085741126</v>
      </c>
      <c r="C242" s="22" t="s">
        <v>165</v>
      </c>
      <c r="D242" s="83" t="s">
        <v>36</v>
      </c>
      <c r="E242" s="20" t="s">
        <v>10</v>
      </c>
      <c r="F242" s="20">
        <v>1</v>
      </c>
      <c r="G242" s="20">
        <v>48</v>
      </c>
      <c r="H242" s="139">
        <v>1039</v>
      </c>
      <c r="I242" s="130">
        <f>H242/12</f>
        <v>86.58333333333333</v>
      </c>
      <c r="J242" s="28" t="s">
        <v>54</v>
      </c>
      <c r="K242" s="21">
        <f t="shared" si="38"/>
        <v>9.62037037037037</v>
      </c>
      <c r="L242" s="21">
        <f t="shared" si="35"/>
        <v>1039</v>
      </c>
      <c r="M242" s="54">
        <f t="shared" si="36"/>
        <v>49872</v>
      </c>
    </row>
    <row r="243" spans="1:13" s="9" customFormat="1" ht="12.75">
      <c r="A243" s="19">
        <v>230</v>
      </c>
      <c r="B243" s="95">
        <v>4823044500543</v>
      </c>
      <c r="C243" s="22" t="s">
        <v>165</v>
      </c>
      <c r="D243" s="83" t="s">
        <v>249</v>
      </c>
      <c r="E243" s="20" t="s">
        <v>10</v>
      </c>
      <c r="F243" s="20">
        <v>1</v>
      </c>
      <c r="G243" s="20">
        <v>22</v>
      </c>
      <c r="H243" s="139">
        <v>1900</v>
      </c>
      <c r="I243" s="122">
        <f>H243/25</f>
        <v>76</v>
      </c>
      <c r="J243" s="28" t="s">
        <v>54</v>
      </c>
      <c r="K243" s="21">
        <f t="shared" si="38"/>
        <v>8.444444444444445</v>
      </c>
      <c r="L243" s="21">
        <f t="shared" si="35"/>
        <v>1900</v>
      </c>
      <c r="M243" s="54">
        <f t="shared" si="36"/>
        <v>41800</v>
      </c>
    </row>
    <row r="244" spans="1:13" ht="12.75">
      <c r="A244" s="19">
        <v>231</v>
      </c>
      <c r="B244" s="71">
        <v>4823044500550</v>
      </c>
      <c r="C244" s="22" t="s">
        <v>166</v>
      </c>
      <c r="D244" s="83" t="s">
        <v>263</v>
      </c>
      <c r="E244" s="20" t="s">
        <v>10</v>
      </c>
      <c r="F244" s="20" t="s">
        <v>25</v>
      </c>
      <c r="G244" s="20">
        <v>640</v>
      </c>
      <c r="H244" s="139">
        <v>96</v>
      </c>
      <c r="I244" s="130">
        <f>H244/0.9</f>
        <v>106.66666666666666</v>
      </c>
      <c r="J244" s="28" t="s">
        <v>54</v>
      </c>
      <c r="K244" s="21">
        <f aca="true" t="shared" si="39" ref="K244:K251">I244/9</f>
        <v>11.851851851851851</v>
      </c>
      <c r="L244" s="21">
        <f t="shared" si="35"/>
        <v>768</v>
      </c>
      <c r="M244" s="54">
        <f t="shared" si="36"/>
        <v>61440</v>
      </c>
    </row>
    <row r="245" spans="1:13" ht="12.75">
      <c r="A245" s="19">
        <v>232</v>
      </c>
      <c r="B245" s="71">
        <v>4823044500567</v>
      </c>
      <c r="C245" s="22" t="s">
        <v>166</v>
      </c>
      <c r="D245" s="83" t="s">
        <v>262</v>
      </c>
      <c r="E245" s="20" t="s">
        <v>10</v>
      </c>
      <c r="F245" s="20" t="s">
        <v>44</v>
      </c>
      <c r="G245" s="20">
        <v>180</v>
      </c>
      <c r="H245" s="139">
        <v>252</v>
      </c>
      <c r="I245" s="130">
        <f>H245/2.8</f>
        <v>90</v>
      </c>
      <c r="J245" s="28" t="s">
        <v>54</v>
      </c>
      <c r="K245" s="21">
        <f t="shared" si="39"/>
        <v>10</v>
      </c>
      <c r="L245" s="21">
        <f t="shared" si="35"/>
        <v>1512</v>
      </c>
      <c r="M245" s="54">
        <f t="shared" si="36"/>
        <v>45360</v>
      </c>
    </row>
    <row r="246" spans="1:13" ht="12.75">
      <c r="A246" s="19">
        <v>233</v>
      </c>
      <c r="B246" s="71">
        <v>4820085741133</v>
      </c>
      <c r="C246" s="22" t="s">
        <v>166</v>
      </c>
      <c r="D246" s="83" t="s">
        <v>36</v>
      </c>
      <c r="E246" s="20" t="s">
        <v>10</v>
      </c>
      <c r="F246" s="20">
        <v>1</v>
      </c>
      <c r="G246" s="20">
        <v>48</v>
      </c>
      <c r="H246" s="139">
        <v>959</v>
      </c>
      <c r="I246" s="130">
        <f>H246/12</f>
        <v>79.91666666666667</v>
      </c>
      <c r="J246" s="28" t="s">
        <v>54</v>
      </c>
      <c r="K246" s="21">
        <f t="shared" si="39"/>
        <v>8.87962962962963</v>
      </c>
      <c r="L246" s="21">
        <f t="shared" si="35"/>
        <v>959</v>
      </c>
      <c r="M246" s="54">
        <f t="shared" si="36"/>
        <v>46032</v>
      </c>
    </row>
    <row r="247" spans="1:13" s="9" customFormat="1" ht="12.75">
      <c r="A247" s="19">
        <v>234</v>
      </c>
      <c r="B247" s="95">
        <v>4823044500574</v>
      </c>
      <c r="C247" s="22" t="s">
        <v>166</v>
      </c>
      <c r="D247" s="83" t="s">
        <v>249</v>
      </c>
      <c r="E247" s="20" t="s">
        <v>10</v>
      </c>
      <c r="F247" s="20">
        <v>1</v>
      </c>
      <c r="G247" s="20">
        <v>22</v>
      </c>
      <c r="H247" s="139">
        <v>1751</v>
      </c>
      <c r="I247" s="122">
        <f>H247/25</f>
        <v>70.04</v>
      </c>
      <c r="J247" s="28" t="s">
        <v>54</v>
      </c>
      <c r="K247" s="21">
        <f t="shared" si="39"/>
        <v>7.782222222222223</v>
      </c>
      <c r="L247" s="21">
        <f t="shared" si="35"/>
        <v>1751</v>
      </c>
      <c r="M247" s="54">
        <f t="shared" si="36"/>
        <v>38522</v>
      </c>
    </row>
    <row r="248" spans="1:13" ht="12.75">
      <c r="A248" s="19">
        <v>235</v>
      </c>
      <c r="B248" s="95">
        <v>4820085744653</v>
      </c>
      <c r="C248" s="22" t="s">
        <v>167</v>
      </c>
      <c r="D248" s="83" t="s">
        <v>263</v>
      </c>
      <c r="E248" s="20" t="s">
        <v>10</v>
      </c>
      <c r="F248" s="20" t="s">
        <v>25</v>
      </c>
      <c r="G248" s="20">
        <v>640</v>
      </c>
      <c r="H248" s="139">
        <v>96</v>
      </c>
      <c r="I248" s="130">
        <f>H248/0.9</f>
        <v>106.66666666666666</v>
      </c>
      <c r="J248" s="28" t="s">
        <v>54</v>
      </c>
      <c r="K248" s="21">
        <f t="shared" si="39"/>
        <v>11.851851851851851</v>
      </c>
      <c r="L248" s="21">
        <f t="shared" si="35"/>
        <v>768</v>
      </c>
      <c r="M248" s="54">
        <f t="shared" si="36"/>
        <v>61440</v>
      </c>
    </row>
    <row r="249" spans="1:13" ht="12.75">
      <c r="A249" s="19">
        <v>236</v>
      </c>
      <c r="B249" s="95">
        <v>4820085744660</v>
      </c>
      <c r="C249" s="22" t="s">
        <v>167</v>
      </c>
      <c r="D249" s="83" t="s">
        <v>262</v>
      </c>
      <c r="E249" s="20" t="s">
        <v>10</v>
      </c>
      <c r="F249" s="20" t="s">
        <v>44</v>
      </c>
      <c r="G249" s="20">
        <v>180</v>
      </c>
      <c r="H249" s="139">
        <v>242</v>
      </c>
      <c r="I249" s="130">
        <f>H249/2.8</f>
        <v>86.42857142857143</v>
      </c>
      <c r="J249" s="28" t="s">
        <v>54</v>
      </c>
      <c r="K249" s="21">
        <f t="shared" si="39"/>
        <v>9.603174603174603</v>
      </c>
      <c r="L249" s="21">
        <f t="shared" si="35"/>
        <v>1452</v>
      </c>
      <c r="M249" s="54">
        <f t="shared" si="36"/>
        <v>43560</v>
      </c>
    </row>
    <row r="250" spans="1:13" ht="12.75">
      <c r="A250" s="19">
        <v>237</v>
      </c>
      <c r="B250" s="95">
        <v>4820085744677</v>
      </c>
      <c r="C250" s="22" t="s">
        <v>167</v>
      </c>
      <c r="D250" s="83" t="s">
        <v>36</v>
      </c>
      <c r="E250" s="20" t="s">
        <v>10</v>
      </c>
      <c r="F250" s="20">
        <v>1</v>
      </c>
      <c r="G250" s="20">
        <v>48</v>
      </c>
      <c r="H250" s="139">
        <v>959</v>
      </c>
      <c r="I250" s="130">
        <f>H250/12</f>
        <v>79.91666666666667</v>
      </c>
      <c r="J250" s="28" t="s">
        <v>54</v>
      </c>
      <c r="K250" s="21">
        <f t="shared" si="39"/>
        <v>8.87962962962963</v>
      </c>
      <c r="L250" s="21">
        <f t="shared" si="35"/>
        <v>959</v>
      </c>
      <c r="M250" s="54">
        <f t="shared" si="36"/>
        <v>46032</v>
      </c>
    </row>
    <row r="251" spans="1:13" s="9" customFormat="1" ht="12.75">
      <c r="A251" s="19">
        <v>238</v>
      </c>
      <c r="B251" s="71">
        <v>2000000000961</v>
      </c>
      <c r="C251" s="22" t="s">
        <v>167</v>
      </c>
      <c r="D251" s="83" t="s">
        <v>249</v>
      </c>
      <c r="E251" s="20" t="s">
        <v>10</v>
      </c>
      <c r="F251" s="20">
        <v>1</v>
      </c>
      <c r="G251" s="20">
        <v>22</v>
      </c>
      <c r="H251" s="139">
        <v>1751</v>
      </c>
      <c r="I251" s="122">
        <f>H251/25</f>
        <v>70.04</v>
      </c>
      <c r="J251" s="28" t="s">
        <v>54</v>
      </c>
      <c r="K251" s="21">
        <f t="shared" si="39"/>
        <v>7.782222222222223</v>
      </c>
      <c r="L251" s="21">
        <f t="shared" si="35"/>
        <v>1751</v>
      </c>
      <c r="M251" s="54">
        <f t="shared" si="36"/>
        <v>38522</v>
      </c>
    </row>
    <row r="252" spans="1:13" ht="12.75">
      <c r="A252" s="19">
        <v>239</v>
      </c>
      <c r="B252" s="74" t="s">
        <v>37</v>
      </c>
      <c r="C252" s="74"/>
      <c r="D252" s="80"/>
      <c r="E252" s="74"/>
      <c r="F252" s="74"/>
      <c r="G252" s="74"/>
      <c r="H252" s="141"/>
      <c r="I252" s="120"/>
      <c r="J252" s="74"/>
      <c r="K252" s="74"/>
      <c r="L252" s="74"/>
      <c r="M252" s="74"/>
    </row>
    <row r="253" spans="1:13" ht="12.75">
      <c r="A253" s="19">
        <v>240</v>
      </c>
      <c r="B253" s="3">
        <v>4820085744639</v>
      </c>
      <c r="C253" s="22" t="s">
        <v>84</v>
      </c>
      <c r="D253" s="83" t="s">
        <v>137</v>
      </c>
      <c r="E253" s="20" t="s">
        <v>10</v>
      </c>
      <c r="F253" s="20">
        <v>16</v>
      </c>
      <c r="G253" s="20">
        <v>1120</v>
      </c>
      <c r="H253" s="139">
        <v>122</v>
      </c>
      <c r="I253" s="122">
        <f>H253/0.3</f>
        <v>406.6666666666667</v>
      </c>
      <c r="J253" s="21" t="s">
        <v>38</v>
      </c>
      <c r="K253" s="21">
        <f>I253/10</f>
        <v>40.66666666666667</v>
      </c>
      <c r="L253" s="21">
        <f aca="true" t="shared" si="40" ref="L253:L290">H253*F253</f>
        <v>1952</v>
      </c>
      <c r="M253" s="54">
        <f aca="true" t="shared" si="41" ref="M253:M290">H253*G253</f>
        <v>136640</v>
      </c>
    </row>
    <row r="254" spans="1:13" ht="12.75">
      <c r="A254" s="19">
        <v>241</v>
      </c>
      <c r="B254" s="3">
        <v>4820085740129</v>
      </c>
      <c r="C254" s="22" t="s">
        <v>84</v>
      </c>
      <c r="D254" s="83" t="s">
        <v>203</v>
      </c>
      <c r="E254" s="20" t="s">
        <v>10</v>
      </c>
      <c r="F254" s="20" t="s">
        <v>25</v>
      </c>
      <c r="G254" s="20">
        <v>640</v>
      </c>
      <c r="H254" s="139">
        <v>273</v>
      </c>
      <c r="I254" s="122">
        <f>H254/0.8</f>
        <v>341.25</v>
      </c>
      <c r="J254" s="21" t="s">
        <v>38</v>
      </c>
      <c r="K254" s="21">
        <f>I254/11</f>
        <v>31.022727272727273</v>
      </c>
      <c r="L254" s="21">
        <f t="shared" si="40"/>
        <v>2184</v>
      </c>
      <c r="M254" s="54">
        <f t="shared" si="41"/>
        <v>174720</v>
      </c>
    </row>
    <row r="255" spans="1:13" ht="12.75">
      <c r="A255" s="19">
        <v>242</v>
      </c>
      <c r="B255" s="3">
        <v>4820085745315</v>
      </c>
      <c r="C255" s="22" t="s">
        <v>84</v>
      </c>
      <c r="D255" s="83" t="s">
        <v>143</v>
      </c>
      <c r="E255" s="20" t="s">
        <v>10</v>
      </c>
      <c r="F255" s="20" t="s">
        <v>14</v>
      </c>
      <c r="G255" s="20">
        <v>144</v>
      </c>
      <c r="H255" s="139">
        <v>911</v>
      </c>
      <c r="I255" s="122">
        <f>H255/2.7</f>
        <v>337.4074074074074</v>
      </c>
      <c r="J255" s="21" t="s">
        <v>38</v>
      </c>
      <c r="K255" s="21">
        <f>I255/11</f>
        <v>30.67340067340067</v>
      </c>
      <c r="L255" s="21">
        <f t="shared" si="40"/>
        <v>911</v>
      </c>
      <c r="M255" s="54">
        <f t="shared" si="41"/>
        <v>131184</v>
      </c>
    </row>
    <row r="256" spans="1:13" ht="12.75">
      <c r="A256" s="19">
        <v>243</v>
      </c>
      <c r="B256" s="48">
        <v>2000000000039</v>
      </c>
      <c r="C256" s="31" t="s">
        <v>168</v>
      </c>
      <c r="D256" s="83" t="s">
        <v>15</v>
      </c>
      <c r="E256" s="20" t="s">
        <v>10</v>
      </c>
      <c r="F256" s="20">
        <v>1</v>
      </c>
      <c r="G256" s="20">
        <v>44</v>
      </c>
      <c r="H256" s="139">
        <v>3294</v>
      </c>
      <c r="I256" s="122">
        <f>H256/10</f>
        <v>329.4</v>
      </c>
      <c r="J256" s="21" t="s">
        <v>38</v>
      </c>
      <c r="K256" s="21">
        <f>I256/11</f>
        <v>29.94545454545454</v>
      </c>
      <c r="L256" s="21">
        <f t="shared" si="40"/>
        <v>3294</v>
      </c>
      <c r="M256" s="54">
        <f t="shared" si="41"/>
        <v>144936</v>
      </c>
    </row>
    <row r="257" spans="1:13" ht="12.75">
      <c r="A257" s="19">
        <v>244</v>
      </c>
      <c r="B257" s="3">
        <v>4820085744646</v>
      </c>
      <c r="C257" s="22" t="s">
        <v>85</v>
      </c>
      <c r="D257" s="83" t="s">
        <v>137</v>
      </c>
      <c r="E257" s="20" t="s">
        <v>10</v>
      </c>
      <c r="F257" s="20">
        <v>16</v>
      </c>
      <c r="G257" s="20">
        <v>1120</v>
      </c>
      <c r="H257" s="139">
        <v>117</v>
      </c>
      <c r="I257" s="122">
        <f>H257/0.3</f>
        <v>390</v>
      </c>
      <c r="J257" s="21" t="s">
        <v>38</v>
      </c>
      <c r="K257" s="21">
        <f>I257/10</f>
        <v>39</v>
      </c>
      <c r="L257" s="21">
        <f t="shared" si="40"/>
        <v>1872</v>
      </c>
      <c r="M257" s="54">
        <f t="shared" si="41"/>
        <v>131040</v>
      </c>
    </row>
    <row r="258" spans="1:13" ht="12.75">
      <c r="A258" s="19">
        <v>245</v>
      </c>
      <c r="B258" s="3">
        <v>4820085740112</v>
      </c>
      <c r="C258" s="22" t="s">
        <v>85</v>
      </c>
      <c r="D258" s="83" t="s">
        <v>203</v>
      </c>
      <c r="E258" s="20" t="s">
        <v>10</v>
      </c>
      <c r="F258" s="20" t="s">
        <v>25</v>
      </c>
      <c r="G258" s="20">
        <v>640</v>
      </c>
      <c r="H258" s="139">
        <v>265</v>
      </c>
      <c r="I258" s="122">
        <f>H258/0.8</f>
        <v>331.25</v>
      </c>
      <c r="J258" s="21" t="s">
        <v>38</v>
      </c>
      <c r="K258" s="21">
        <f aca="true" t="shared" si="42" ref="K258:K290">I258/11</f>
        <v>30.113636363636363</v>
      </c>
      <c r="L258" s="21">
        <f t="shared" si="40"/>
        <v>2120</v>
      </c>
      <c r="M258" s="54">
        <f t="shared" si="41"/>
        <v>169600</v>
      </c>
    </row>
    <row r="259" spans="1:13" ht="12.75">
      <c r="A259" s="19">
        <v>246</v>
      </c>
      <c r="B259" s="3">
        <v>4820085745322</v>
      </c>
      <c r="C259" s="22" t="s">
        <v>85</v>
      </c>
      <c r="D259" s="83" t="s">
        <v>143</v>
      </c>
      <c r="E259" s="20" t="s">
        <v>10</v>
      </c>
      <c r="F259" s="20" t="s">
        <v>14</v>
      </c>
      <c r="G259" s="20">
        <v>144</v>
      </c>
      <c r="H259" s="139">
        <v>866</v>
      </c>
      <c r="I259" s="122">
        <f>H259/2.7</f>
        <v>320.7407407407407</v>
      </c>
      <c r="J259" s="21" t="s">
        <v>38</v>
      </c>
      <c r="K259" s="21">
        <f>I259/11</f>
        <v>29.158249158249156</v>
      </c>
      <c r="L259" s="21">
        <f t="shared" si="40"/>
        <v>866</v>
      </c>
      <c r="M259" s="54">
        <f t="shared" si="41"/>
        <v>124704</v>
      </c>
    </row>
    <row r="260" spans="1:13" ht="12.75">
      <c r="A260" s="19">
        <v>247</v>
      </c>
      <c r="B260" s="48">
        <v>2000000000046</v>
      </c>
      <c r="C260" s="22" t="s">
        <v>304</v>
      </c>
      <c r="D260" s="83" t="s">
        <v>15</v>
      </c>
      <c r="E260" s="20" t="s">
        <v>10</v>
      </c>
      <c r="F260" s="20">
        <v>1</v>
      </c>
      <c r="G260" s="20">
        <v>44</v>
      </c>
      <c r="H260" s="139">
        <v>2969</v>
      </c>
      <c r="I260" s="122">
        <f>H260/10</f>
        <v>296.9</v>
      </c>
      <c r="J260" s="21" t="s">
        <v>38</v>
      </c>
      <c r="K260" s="21">
        <f t="shared" si="42"/>
        <v>26.99090909090909</v>
      </c>
      <c r="L260" s="21">
        <f t="shared" si="40"/>
        <v>2969</v>
      </c>
      <c r="M260" s="54">
        <f t="shared" si="41"/>
        <v>130636</v>
      </c>
    </row>
    <row r="261" spans="1:13" ht="12.75">
      <c r="A261" s="19">
        <v>248</v>
      </c>
      <c r="B261" s="3">
        <v>4820085740815</v>
      </c>
      <c r="C261" s="22" t="s">
        <v>138</v>
      </c>
      <c r="D261" s="83" t="s">
        <v>203</v>
      </c>
      <c r="E261" s="20" t="s">
        <v>10</v>
      </c>
      <c r="F261" s="20" t="s">
        <v>25</v>
      </c>
      <c r="G261" s="20">
        <v>640</v>
      </c>
      <c r="H261" s="139">
        <v>241</v>
      </c>
      <c r="I261" s="122">
        <f>H261/0.8</f>
        <v>301.25</v>
      </c>
      <c r="J261" s="21" t="s">
        <v>38</v>
      </c>
      <c r="K261" s="21">
        <f t="shared" si="42"/>
        <v>27.386363636363637</v>
      </c>
      <c r="L261" s="21">
        <f t="shared" si="40"/>
        <v>1928</v>
      </c>
      <c r="M261" s="54">
        <f t="shared" si="41"/>
        <v>154240</v>
      </c>
    </row>
    <row r="262" spans="1:13" ht="12.75">
      <c r="A262" s="19">
        <v>249</v>
      </c>
      <c r="B262" s="5">
        <v>4820085744998</v>
      </c>
      <c r="C262" s="22" t="s">
        <v>138</v>
      </c>
      <c r="D262" s="83" t="s">
        <v>143</v>
      </c>
      <c r="E262" s="20" t="s">
        <v>10</v>
      </c>
      <c r="F262" s="20" t="s">
        <v>14</v>
      </c>
      <c r="G262" s="20">
        <v>144</v>
      </c>
      <c r="H262" s="139">
        <v>659</v>
      </c>
      <c r="I262" s="122">
        <f>H262/2.7</f>
        <v>244.07407407407405</v>
      </c>
      <c r="J262" s="21" t="s">
        <v>38</v>
      </c>
      <c r="K262" s="21">
        <f t="shared" si="42"/>
        <v>22.188552188552187</v>
      </c>
      <c r="L262" s="21">
        <f t="shared" si="40"/>
        <v>659</v>
      </c>
      <c r="M262" s="54">
        <f t="shared" si="41"/>
        <v>94896</v>
      </c>
    </row>
    <row r="263" spans="1:13" ht="12.75">
      <c r="A263" s="19">
        <v>250</v>
      </c>
      <c r="B263" s="48">
        <v>2000000000053</v>
      </c>
      <c r="C263" s="31" t="s">
        <v>140</v>
      </c>
      <c r="D263" s="83" t="s">
        <v>15</v>
      </c>
      <c r="E263" s="20" t="s">
        <v>10</v>
      </c>
      <c r="F263" s="20">
        <v>1</v>
      </c>
      <c r="G263" s="20">
        <v>44</v>
      </c>
      <c r="H263" s="139">
        <v>2417</v>
      </c>
      <c r="I263" s="122">
        <f>H263/10</f>
        <v>241.7</v>
      </c>
      <c r="J263" s="21" t="s">
        <v>38</v>
      </c>
      <c r="K263" s="21">
        <f t="shared" si="42"/>
        <v>21.972727272727273</v>
      </c>
      <c r="L263" s="21">
        <f t="shared" si="40"/>
        <v>2417</v>
      </c>
      <c r="M263" s="54">
        <f t="shared" si="41"/>
        <v>106348</v>
      </c>
    </row>
    <row r="264" spans="1:13" ht="12.75">
      <c r="A264" s="19">
        <v>251</v>
      </c>
      <c r="B264" s="3">
        <v>4820085740822</v>
      </c>
      <c r="C264" s="22" t="s">
        <v>139</v>
      </c>
      <c r="D264" s="83" t="s">
        <v>203</v>
      </c>
      <c r="E264" s="20" t="s">
        <v>10</v>
      </c>
      <c r="F264" s="20" t="s">
        <v>25</v>
      </c>
      <c r="G264" s="20">
        <v>640</v>
      </c>
      <c r="H264" s="139">
        <v>223</v>
      </c>
      <c r="I264" s="122">
        <f>H264/0.8</f>
        <v>278.75</v>
      </c>
      <c r="J264" s="21" t="s">
        <v>38</v>
      </c>
      <c r="K264" s="21">
        <f t="shared" si="42"/>
        <v>25.34090909090909</v>
      </c>
      <c r="L264" s="21">
        <f t="shared" si="40"/>
        <v>1784</v>
      </c>
      <c r="M264" s="54">
        <f t="shared" si="41"/>
        <v>142720</v>
      </c>
    </row>
    <row r="265" spans="1:13" ht="12.75">
      <c r="A265" s="19">
        <v>252</v>
      </c>
      <c r="B265" s="5">
        <v>4820085745001</v>
      </c>
      <c r="C265" s="22" t="s">
        <v>139</v>
      </c>
      <c r="D265" s="83" t="s">
        <v>143</v>
      </c>
      <c r="E265" s="20" t="s">
        <v>10</v>
      </c>
      <c r="F265" s="20" t="s">
        <v>14</v>
      </c>
      <c r="G265" s="20">
        <v>144</v>
      </c>
      <c r="H265" s="139">
        <v>595</v>
      </c>
      <c r="I265" s="122">
        <f>H265/2.7</f>
        <v>220.37037037037035</v>
      </c>
      <c r="J265" s="21" t="s">
        <v>38</v>
      </c>
      <c r="K265" s="21">
        <f t="shared" si="42"/>
        <v>20.03367003367003</v>
      </c>
      <c r="L265" s="21">
        <f t="shared" si="40"/>
        <v>595</v>
      </c>
      <c r="M265" s="54">
        <f t="shared" si="41"/>
        <v>85680</v>
      </c>
    </row>
    <row r="266" spans="1:13" ht="12.75">
      <c r="A266" s="19">
        <v>253</v>
      </c>
      <c r="B266" s="48">
        <v>2000000000060</v>
      </c>
      <c r="C266" s="31" t="s">
        <v>141</v>
      </c>
      <c r="D266" s="83" t="s">
        <v>15</v>
      </c>
      <c r="E266" s="20" t="s">
        <v>10</v>
      </c>
      <c r="F266" s="20">
        <v>1</v>
      </c>
      <c r="G266" s="20">
        <v>44</v>
      </c>
      <c r="H266" s="139">
        <v>2174</v>
      </c>
      <c r="I266" s="122">
        <f>H266/10</f>
        <v>217.4</v>
      </c>
      <c r="J266" s="21" t="s">
        <v>38</v>
      </c>
      <c r="K266" s="21">
        <f t="shared" si="42"/>
        <v>19.763636363636365</v>
      </c>
      <c r="L266" s="21">
        <f t="shared" si="40"/>
        <v>2174</v>
      </c>
      <c r="M266" s="54">
        <f t="shared" si="41"/>
        <v>95656</v>
      </c>
    </row>
    <row r="267" spans="1:13" ht="12.75">
      <c r="A267" s="19">
        <v>254</v>
      </c>
      <c r="B267" s="5">
        <v>4820085744974</v>
      </c>
      <c r="C267" s="4" t="s">
        <v>108</v>
      </c>
      <c r="D267" s="83" t="s">
        <v>137</v>
      </c>
      <c r="E267" s="20" t="s">
        <v>10</v>
      </c>
      <c r="F267" s="20">
        <v>16</v>
      </c>
      <c r="G267" s="20">
        <v>1120</v>
      </c>
      <c r="H267" s="139">
        <v>125</v>
      </c>
      <c r="I267" s="122">
        <f>H267/0.3</f>
        <v>416.6666666666667</v>
      </c>
      <c r="J267" s="21" t="s">
        <v>38</v>
      </c>
      <c r="K267" s="21">
        <f>I267/10</f>
        <v>41.66666666666667</v>
      </c>
      <c r="L267" s="21">
        <f t="shared" si="40"/>
        <v>2000</v>
      </c>
      <c r="M267" s="54">
        <f t="shared" si="41"/>
        <v>140000</v>
      </c>
    </row>
    <row r="268" spans="1:13" ht="12.75">
      <c r="A268" s="19">
        <v>255</v>
      </c>
      <c r="B268" s="3">
        <v>4820085742567</v>
      </c>
      <c r="C268" s="4" t="s">
        <v>108</v>
      </c>
      <c r="D268" s="83" t="s">
        <v>203</v>
      </c>
      <c r="E268" s="20" t="s">
        <v>10</v>
      </c>
      <c r="F268" s="20" t="s">
        <v>25</v>
      </c>
      <c r="G268" s="20">
        <v>640</v>
      </c>
      <c r="H268" s="139">
        <v>291</v>
      </c>
      <c r="I268" s="122">
        <f>H268/0.8</f>
        <v>363.75</v>
      </c>
      <c r="J268" s="21" t="s">
        <v>38</v>
      </c>
      <c r="K268" s="21">
        <f t="shared" si="42"/>
        <v>33.06818181818182</v>
      </c>
      <c r="L268" s="21">
        <f t="shared" si="40"/>
        <v>2328</v>
      </c>
      <c r="M268" s="54">
        <f t="shared" si="41"/>
        <v>186240</v>
      </c>
    </row>
    <row r="269" spans="1:13" ht="12.75">
      <c r="A269" s="19">
        <v>256</v>
      </c>
      <c r="B269" s="48">
        <v>2000000000077</v>
      </c>
      <c r="C269" s="30" t="s">
        <v>109</v>
      </c>
      <c r="D269" s="83" t="s">
        <v>15</v>
      </c>
      <c r="E269" s="20" t="s">
        <v>10</v>
      </c>
      <c r="F269" s="20">
        <v>1</v>
      </c>
      <c r="G269" s="20">
        <v>44</v>
      </c>
      <c r="H269" s="139">
        <v>3304</v>
      </c>
      <c r="I269" s="122">
        <f>H269/10</f>
        <v>330.4</v>
      </c>
      <c r="J269" s="21" t="s">
        <v>38</v>
      </c>
      <c r="K269" s="21">
        <f t="shared" si="42"/>
        <v>30.036363636363635</v>
      </c>
      <c r="L269" s="21">
        <f t="shared" si="40"/>
        <v>3304</v>
      </c>
      <c r="M269" s="54">
        <f t="shared" si="41"/>
        <v>145376</v>
      </c>
    </row>
    <row r="270" spans="1:13" ht="12.75">
      <c r="A270" s="19">
        <v>257</v>
      </c>
      <c r="B270" s="5">
        <v>4820085744936</v>
      </c>
      <c r="C270" s="4" t="s">
        <v>75</v>
      </c>
      <c r="D270" s="83" t="s">
        <v>137</v>
      </c>
      <c r="E270" s="20" t="s">
        <v>10</v>
      </c>
      <c r="F270" s="20">
        <v>16</v>
      </c>
      <c r="G270" s="20">
        <v>1120</v>
      </c>
      <c r="H270" s="139">
        <v>131</v>
      </c>
      <c r="I270" s="122">
        <f>H270/0.3</f>
        <v>436.6666666666667</v>
      </c>
      <c r="J270" s="21" t="s">
        <v>38</v>
      </c>
      <c r="K270" s="21">
        <f>I270/10</f>
        <v>43.66666666666667</v>
      </c>
      <c r="L270" s="21">
        <f t="shared" si="40"/>
        <v>2096</v>
      </c>
      <c r="M270" s="54">
        <f t="shared" si="41"/>
        <v>146720</v>
      </c>
    </row>
    <row r="271" spans="1:13" ht="12.75">
      <c r="A271" s="19">
        <v>258</v>
      </c>
      <c r="B271" s="3">
        <v>4820085742147</v>
      </c>
      <c r="C271" s="4" t="s">
        <v>75</v>
      </c>
      <c r="D271" s="83" t="s">
        <v>203</v>
      </c>
      <c r="E271" s="20" t="s">
        <v>10</v>
      </c>
      <c r="F271" s="20" t="s">
        <v>25</v>
      </c>
      <c r="G271" s="20">
        <v>640</v>
      </c>
      <c r="H271" s="139">
        <v>298</v>
      </c>
      <c r="I271" s="122">
        <f>H271/0.8</f>
        <v>372.5</v>
      </c>
      <c r="J271" s="21" t="s">
        <v>38</v>
      </c>
      <c r="K271" s="21">
        <f t="shared" si="42"/>
        <v>33.86363636363637</v>
      </c>
      <c r="L271" s="21">
        <f t="shared" si="40"/>
        <v>2384</v>
      </c>
      <c r="M271" s="54">
        <f t="shared" si="41"/>
        <v>190720</v>
      </c>
    </row>
    <row r="272" spans="1:13" ht="12.75">
      <c r="A272" s="19">
        <v>259</v>
      </c>
      <c r="B272" s="48">
        <v>2000000000084</v>
      </c>
      <c r="C272" s="30" t="s">
        <v>92</v>
      </c>
      <c r="D272" s="83" t="s">
        <v>15</v>
      </c>
      <c r="E272" s="20" t="s">
        <v>10</v>
      </c>
      <c r="F272" s="20">
        <v>1</v>
      </c>
      <c r="G272" s="20">
        <v>44</v>
      </c>
      <c r="H272" s="139">
        <v>3605</v>
      </c>
      <c r="I272" s="122">
        <f>H272/10</f>
        <v>360.5</v>
      </c>
      <c r="J272" s="21" t="s">
        <v>38</v>
      </c>
      <c r="K272" s="21">
        <f t="shared" si="42"/>
        <v>32.77272727272727</v>
      </c>
      <c r="L272" s="21">
        <f t="shared" si="40"/>
        <v>3605</v>
      </c>
      <c r="M272" s="54">
        <f t="shared" si="41"/>
        <v>158620</v>
      </c>
    </row>
    <row r="273" spans="1:13" ht="12.75">
      <c r="A273" s="19">
        <v>260</v>
      </c>
      <c r="B273" s="5">
        <v>4820085744929</v>
      </c>
      <c r="C273" s="4" t="s">
        <v>76</v>
      </c>
      <c r="D273" s="83" t="s">
        <v>137</v>
      </c>
      <c r="E273" s="20" t="s">
        <v>10</v>
      </c>
      <c r="F273" s="20">
        <v>16</v>
      </c>
      <c r="G273" s="20">
        <v>1120</v>
      </c>
      <c r="H273" s="139">
        <v>152</v>
      </c>
      <c r="I273" s="122">
        <f>H273/0.3</f>
        <v>506.6666666666667</v>
      </c>
      <c r="J273" s="21" t="s">
        <v>38</v>
      </c>
      <c r="K273" s="21">
        <f>I273/10</f>
        <v>50.66666666666667</v>
      </c>
      <c r="L273" s="21">
        <f t="shared" si="40"/>
        <v>2432</v>
      </c>
      <c r="M273" s="54">
        <f t="shared" si="41"/>
        <v>170240</v>
      </c>
    </row>
    <row r="274" spans="1:13" ht="12.75">
      <c r="A274" s="19">
        <v>261</v>
      </c>
      <c r="B274" s="3">
        <v>4820085742086</v>
      </c>
      <c r="C274" s="4" t="s">
        <v>76</v>
      </c>
      <c r="D274" s="83" t="s">
        <v>203</v>
      </c>
      <c r="E274" s="20" t="s">
        <v>10</v>
      </c>
      <c r="F274" s="20" t="s">
        <v>25</v>
      </c>
      <c r="G274" s="20">
        <v>640</v>
      </c>
      <c r="H274" s="139">
        <v>351</v>
      </c>
      <c r="I274" s="122">
        <f>H274/0.8</f>
        <v>438.75</v>
      </c>
      <c r="J274" s="21" t="s">
        <v>38</v>
      </c>
      <c r="K274" s="21">
        <f t="shared" si="42"/>
        <v>39.88636363636363</v>
      </c>
      <c r="L274" s="21">
        <f t="shared" si="40"/>
        <v>2808</v>
      </c>
      <c r="M274" s="54">
        <f t="shared" si="41"/>
        <v>224640</v>
      </c>
    </row>
    <row r="275" spans="1:13" ht="12.75">
      <c r="A275" s="19">
        <v>262</v>
      </c>
      <c r="B275" s="48">
        <v>2000000000091</v>
      </c>
      <c r="C275" s="30" t="s">
        <v>93</v>
      </c>
      <c r="D275" s="83" t="s">
        <v>15</v>
      </c>
      <c r="E275" s="20" t="s">
        <v>10</v>
      </c>
      <c r="F275" s="20">
        <v>1</v>
      </c>
      <c r="G275" s="20">
        <v>44</v>
      </c>
      <c r="H275" s="139">
        <v>4201</v>
      </c>
      <c r="I275" s="122">
        <f>H275/10</f>
        <v>420.1</v>
      </c>
      <c r="J275" s="21" t="s">
        <v>38</v>
      </c>
      <c r="K275" s="21">
        <f t="shared" si="42"/>
        <v>38.190909090909095</v>
      </c>
      <c r="L275" s="21">
        <f t="shared" si="40"/>
        <v>4201</v>
      </c>
      <c r="M275" s="54">
        <f t="shared" si="41"/>
        <v>184844</v>
      </c>
    </row>
    <row r="276" spans="1:13" ht="12.75">
      <c r="A276" s="19">
        <v>263</v>
      </c>
      <c r="B276" s="5">
        <v>4820085744943</v>
      </c>
      <c r="C276" s="4" t="s">
        <v>77</v>
      </c>
      <c r="D276" s="83" t="s">
        <v>137</v>
      </c>
      <c r="E276" s="20" t="s">
        <v>10</v>
      </c>
      <c r="F276" s="20">
        <v>16</v>
      </c>
      <c r="G276" s="20">
        <v>1120</v>
      </c>
      <c r="H276" s="139">
        <v>136</v>
      </c>
      <c r="I276" s="122">
        <f>H276/0.3</f>
        <v>453.33333333333337</v>
      </c>
      <c r="J276" s="21" t="s">
        <v>38</v>
      </c>
      <c r="K276" s="21">
        <f>I276/10</f>
        <v>45.333333333333336</v>
      </c>
      <c r="L276" s="21">
        <f t="shared" si="40"/>
        <v>2176</v>
      </c>
      <c r="M276" s="54">
        <f t="shared" si="41"/>
        <v>152320</v>
      </c>
    </row>
    <row r="277" spans="1:13" ht="12.75">
      <c r="A277" s="19">
        <v>264</v>
      </c>
      <c r="B277" s="3">
        <v>4820085742093</v>
      </c>
      <c r="C277" s="4" t="s">
        <v>77</v>
      </c>
      <c r="D277" s="83" t="s">
        <v>203</v>
      </c>
      <c r="E277" s="20" t="s">
        <v>10</v>
      </c>
      <c r="F277" s="20" t="s">
        <v>25</v>
      </c>
      <c r="G277" s="20">
        <v>640</v>
      </c>
      <c r="H277" s="139">
        <v>327</v>
      </c>
      <c r="I277" s="122">
        <f>H277/0.8</f>
        <v>408.75</v>
      </c>
      <c r="J277" s="21" t="s">
        <v>38</v>
      </c>
      <c r="K277" s="21">
        <f t="shared" si="42"/>
        <v>37.15909090909091</v>
      </c>
      <c r="L277" s="21">
        <f t="shared" si="40"/>
        <v>2616</v>
      </c>
      <c r="M277" s="54">
        <f t="shared" si="41"/>
        <v>209280</v>
      </c>
    </row>
    <row r="278" spans="1:13" ht="12.75">
      <c r="A278" s="19">
        <v>265</v>
      </c>
      <c r="B278" s="48">
        <v>2000000000107</v>
      </c>
      <c r="C278" s="30" t="s">
        <v>94</v>
      </c>
      <c r="D278" s="83" t="s">
        <v>15</v>
      </c>
      <c r="E278" s="20" t="s">
        <v>10</v>
      </c>
      <c r="F278" s="20">
        <v>1</v>
      </c>
      <c r="G278" s="20">
        <v>44</v>
      </c>
      <c r="H278" s="139">
        <v>3842</v>
      </c>
      <c r="I278" s="122">
        <f>H278/10</f>
        <v>384.2</v>
      </c>
      <c r="J278" s="21" t="s">
        <v>38</v>
      </c>
      <c r="K278" s="21">
        <f t="shared" si="42"/>
        <v>34.92727272727273</v>
      </c>
      <c r="L278" s="21">
        <f t="shared" si="40"/>
        <v>3842</v>
      </c>
      <c r="M278" s="54">
        <f t="shared" si="41"/>
        <v>169048</v>
      </c>
    </row>
    <row r="279" spans="1:13" ht="12.75">
      <c r="A279" s="19">
        <v>266</v>
      </c>
      <c r="B279" s="5">
        <v>4820085744950</v>
      </c>
      <c r="C279" s="4" t="s">
        <v>78</v>
      </c>
      <c r="D279" s="83" t="s">
        <v>137</v>
      </c>
      <c r="E279" s="20" t="s">
        <v>10</v>
      </c>
      <c r="F279" s="20">
        <v>16</v>
      </c>
      <c r="G279" s="20">
        <v>1120</v>
      </c>
      <c r="H279" s="139">
        <v>136</v>
      </c>
      <c r="I279" s="122">
        <f>H279/0.3</f>
        <v>453.33333333333337</v>
      </c>
      <c r="J279" s="21" t="s">
        <v>38</v>
      </c>
      <c r="K279" s="21">
        <f>I279/10</f>
        <v>45.333333333333336</v>
      </c>
      <c r="L279" s="21">
        <f t="shared" si="40"/>
        <v>2176</v>
      </c>
      <c r="M279" s="54">
        <f t="shared" si="41"/>
        <v>152320</v>
      </c>
    </row>
    <row r="280" spans="1:13" ht="12.75">
      <c r="A280" s="19">
        <v>267</v>
      </c>
      <c r="B280" s="3">
        <v>4820085742109</v>
      </c>
      <c r="C280" s="4" t="s">
        <v>78</v>
      </c>
      <c r="D280" s="83" t="s">
        <v>203</v>
      </c>
      <c r="E280" s="20" t="s">
        <v>10</v>
      </c>
      <c r="F280" s="20" t="s">
        <v>25</v>
      </c>
      <c r="G280" s="20">
        <v>640</v>
      </c>
      <c r="H280" s="139">
        <v>327</v>
      </c>
      <c r="I280" s="122">
        <f>H280/0.8</f>
        <v>408.75</v>
      </c>
      <c r="J280" s="21" t="s">
        <v>38</v>
      </c>
      <c r="K280" s="21">
        <f t="shared" si="42"/>
        <v>37.15909090909091</v>
      </c>
      <c r="L280" s="21">
        <f t="shared" si="40"/>
        <v>2616</v>
      </c>
      <c r="M280" s="54">
        <f t="shared" si="41"/>
        <v>209280</v>
      </c>
    </row>
    <row r="281" spans="1:13" ht="12.75">
      <c r="A281" s="19">
        <v>268</v>
      </c>
      <c r="B281" s="48">
        <v>2000000000114</v>
      </c>
      <c r="C281" s="30" t="s">
        <v>169</v>
      </c>
      <c r="D281" s="83" t="s">
        <v>15</v>
      </c>
      <c r="E281" s="20" t="s">
        <v>10</v>
      </c>
      <c r="F281" s="20">
        <v>1</v>
      </c>
      <c r="G281" s="20">
        <v>44</v>
      </c>
      <c r="H281" s="139">
        <v>3842</v>
      </c>
      <c r="I281" s="122">
        <f>H281/10</f>
        <v>384.2</v>
      </c>
      <c r="J281" s="21" t="s">
        <v>38</v>
      </c>
      <c r="K281" s="21">
        <f t="shared" si="42"/>
        <v>34.92727272727273</v>
      </c>
      <c r="L281" s="21">
        <f t="shared" si="40"/>
        <v>3842</v>
      </c>
      <c r="M281" s="54">
        <f t="shared" si="41"/>
        <v>169048</v>
      </c>
    </row>
    <row r="282" spans="1:13" ht="12.75">
      <c r="A282" s="19">
        <v>269</v>
      </c>
      <c r="B282" s="5">
        <v>4820085744981</v>
      </c>
      <c r="C282" s="4" t="s">
        <v>79</v>
      </c>
      <c r="D282" s="83" t="s">
        <v>137</v>
      </c>
      <c r="E282" s="20" t="s">
        <v>10</v>
      </c>
      <c r="F282" s="20">
        <v>16</v>
      </c>
      <c r="G282" s="20">
        <v>1120</v>
      </c>
      <c r="H282" s="139">
        <v>152</v>
      </c>
      <c r="I282" s="122">
        <f>H282/0.3</f>
        <v>506.6666666666667</v>
      </c>
      <c r="J282" s="21" t="s">
        <v>38</v>
      </c>
      <c r="K282" s="21">
        <f>I282/10</f>
        <v>50.66666666666667</v>
      </c>
      <c r="L282" s="21">
        <f t="shared" si="40"/>
        <v>2432</v>
      </c>
      <c r="M282" s="54">
        <f t="shared" si="41"/>
        <v>170240</v>
      </c>
    </row>
    <row r="283" spans="1:13" ht="12.75">
      <c r="A283" s="19">
        <v>270</v>
      </c>
      <c r="B283" s="3">
        <v>4820085742116</v>
      </c>
      <c r="C283" s="4" t="s">
        <v>79</v>
      </c>
      <c r="D283" s="83" t="s">
        <v>203</v>
      </c>
      <c r="E283" s="20" t="s">
        <v>10</v>
      </c>
      <c r="F283" s="20" t="s">
        <v>25</v>
      </c>
      <c r="G283" s="20">
        <v>640</v>
      </c>
      <c r="H283" s="139">
        <v>374</v>
      </c>
      <c r="I283" s="122">
        <f>H283/0.8</f>
        <v>467.5</v>
      </c>
      <c r="J283" s="21" t="s">
        <v>38</v>
      </c>
      <c r="K283" s="21">
        <f t="shared" si="42"/>
        <v>42.5</v>
      </c>
      <c r="L283" s="21">
        <f t="shared" si="40"/>
        <v>2992</v>
      </c>
      <c r="M283" s="54">
        <f t="shared" si="41"/>
        <v>239360</v>
      </c>
    </row>
    <row r="284" spans="1:13" ht="12.75">
      <c r="A284" s="19">
        <v>271</v>
      </c>
      <c r="B284" s="48">
        <v>2000000000121</v>
      </c>
      <c r="C284" s="30" t="s">
        <v>95</v>
      </c>
      <c r="D284" s="83" t="s">
        <v>15</v>
      </c>
      <c r="E284" s="20" t="s">
        <v>10</v>
      </c>
      <c r="F284" s="20">
        <v>1</v>
      </c>
      <c r="G284" s="20">
        <v>44</v>
      </c>
      <c r="H284" s="139">
        <v>4117</v>
      </c>
      <c r="I284" s="122">
        <f>H284/10</f>
        <v>411.7</v>
      </c>
      <c r="J284" s="21" t="s">
        <v>38</v>
      </c>
      <c r="K284" s="21">
        <f t="shared" si="42"/>
        <v>37.42727272727273</v>
      </c>
      <c r="L284" s="21">
        <f t="shared" si="40"/>
        <v>4117</v>
      </c>
      <c r="M284" s="54">
        <f t="shared" si="41"/>
        <v>181148</v>
      </c>
    </row>
    <row r="285" spans="1:13" ht="12.75">
      <c r="A285" s="19">
        <v>272</v>
      </c>
      <c r="B285" s="5">
        <v>4820085744967</v>
      </c>
      <c r="C285" s="4" t="s">
        <v>80</v>
      </c>
      <c r="D285" s="83" t="s">
        <v>137</v>
      </c>
      <c r="E285" s="20" t="s">
        <v>10</v>
      </c>
      <c r="F285" s="20">
        <v>16</v>
      </c>
      <c r="G285" s="20">
        <v>1120</v>
      </c>
      <c r="H285" s="139">
        <v>136</v>
      </c>
      <c r="I285" s="122">
        <f>H285/0.3</f>
        <v>453.33333333333337</v>
      </c>
      <c r="J285" s="21" t="s">
        <v>38</v>
      </c>
      <c r="K285" s="21">
        <f>I285/10</f>
        <v>45.333333333333336</v>
      </c>
      <c r="L285" s="21">
        <f t="shared" si="40"/>
        <v>2176</v>
      </c>
      <c r="M285" s="54">
        <f t="shared" si="41"/>
        <v>152320</v>
      </c>
    </row>
    <row r="286" spans="1:13" ht="12.75">
      <c r="A286" s="19">
        <v>273</v>
      </c>
      <c r="B286" s="3">
        <v>4820085742123</v>
      </c>
      <c r="C286" s="4" t="s">
        <v>80</v>
      </c>
      <c r="D286" s="83" t="s">
        <v>203</v>
      </c>
      <c r="E286" s="20" t="s">
        <v>10</v>
      </c>
      <c r="F286" s="20" t="s">
        <v>25</v>
      </c>
      <c r="G286" s="20">
        <v>640</v>
      </c>
      <c r="H286" s="139">
        <v>327</v>
      </c>
      <c r="I286" s="122">
        <f>H286/0.8</f>
        <v>408.75</v>
      </c>
      <c r="J286" s="21" t="s">
        <v>38</v>
      </c>
      <c r="K286" s="21">
        <f t="shared" si="42"/>
        <v>37.15909090909091</v>
      </c>
      <c r="L286" s="21">
        <f t="shared" si="40"/>
        <v>2616</v>
      </c>
      <c r="M286" s="54">
        <f t="shared" si="41"/>
        <v>209280</v>
      </c>
    </row>
    <row r="287" spans="1:13" ht="12.75">
      <c r="A287" s="19">
        <v>274</v>
      </c>
      <c r="B287" s="48">
        <v>2000000000138</v>
      </c>
      <c r="C287" s="30" t="s">
        <v>96</v>
      </c>
      <c r="D287" s="83" t="s">
        <v>15</v>
      </c>
      <c r="E287" s="20" t="s">
        <v>10</v>
      </c>
      <c r="F287" s="20">
        <v>1</v>
      </c>
      <c r="G287" s="20">
        <v>44</v>
      </c>
      <c r="H287" s="139">
        <v>4201</v>
      </c>
      <c r="I287" s="122">
        <f>H287/10</f>
        <v>420.1</v>
      </c>
      <c r="J287" s="21" t="s">
        <v>38</v>
      </c>
      <c r="K287" s="21">
        <f t="shared" si="42"/>
        <v>38.190909090909095</v>
      </c>
      <c r="L287" s="21">
        <f t="shared" si="40"/>
        <v>4201</v>
      </c>
      <c r="M287" s="54">
        <f t="shared" si="41"/>
        <v>184844</v>
      </c>
    </row>
    <row r="288" spans="1:13" ht="12.75">
      <c r="A288" s="19">
        <v>275</v>
      </c>
      <c r="B288" s="5">
        <v>4820085744912</v>
      </c>
      <c r="C288" s="4" t="s">
        <v>81</v>
      </c>
      <c r="D288" s="83" t="s">
        <v>137</v>
      </c>
      <c r="E288" s="20" t="s">
        <v>10</v>
      </c>
      <c r="F288" s="20">
        <v>16</v>
      </c>
      <c r="G288" s="20">
        <v>1120</v>
      </c>
      <c r="H288" s="139">
        <v>111</v>
      </c>
      <c r="I288" s="122">
        <f>H288/0.3</f>
        <v>370</v>
      </c>
      <c r="J288" s="21" t="s">
        <v>38</v>
      </c>
      <c r="K288" s="21">
        <f>I288/10</f>
        <v>37</v>
      </c>
      <c r="L288" s="21">
        <f t="shared" si="40"/>
        <v>1776</v>
      </c>
      <c r="M288" s="54">
        <f t="shared" si="41"/>
        <v>124320</v>
      </c>
    </row>
    <row r="289" spans="1:13" ht="12.75">
      <c r="A289" s="19">
        <v>276</v>
      </c>
      <c r="B289" s="3">
        <v>4820085742130</v>
      </c>
      <c r="C289" s="4" t="s">
        <v>81</v>
      </c>
      <c r="D289" s="83" t="s">
        <v>203</v>
      </c>
      <c r="E289" s="20" t="s">
        <v>10</v>
      </c>
      <c r="F289" s="20" t="s">
        <v>25</v>
      </c>
      <c r="G289" s="20">
        <v>640</v>
      </c>
      <c r="H289" s="139">
        <v>253</v>
      </c>
      <c r="I289" s="122">
        <f>H289/0.8</f>
        <v>316.25</v>
      </c>
      <c r="J289" s="21" t="s">
        <v>38</v>
      </c>
      <c r="K289" s="21">
        <f t="shared" si="42"/>
        <v>28.75</v>
      </c>
      <c r="L289" s="21">
        <f t="shared" si="40"/>
        <v>2024</v>
      </c>
      <c r="M289" s="54">
        <f t="shared" si="41"/>
        <v>161920</v>
      </c>
    </row>
    <row r="290" spans="1:13" ht="12.75">
      <c r="A290" s="19">
        <v>277</v>
      </c>
      <c r="B290" s="48">
        <v>2000000000145</v>
      </c>
      <c r="C290" s="30" t="s">
        <v>97</v>
      </c>
      <c r="D290" s="83" t="s">
        <v>15</v>
      </c>
      <c r="E290" s="20" t="s">
        <v>10</v>
      </c>
      <c r="F290" s="20">
        <v>1</v>
      </c>
      <c r="G290" s="20">
        <v>44</v>
      </c>
      <c r="H290" s="139">
        <v>2779</v>
      </c>
      <c r="I290" s="122">
        <f>H290/10</f>
        <v>277.9</v>
      </c>
      <c r="J290" s="21" t="s">
        <v>38</v>
      </c>
      <c r="K290" s="21">
        <f t="shared" si="42"/>
        <v>25.263636363636362</v>
      </c>
      <c r="L290" s="21">
        <f t="shared" si="40"/>
        <v>2779</v>
      </c>
      <c r="M290" s="54">
        <f t="shared" si="41"/>
        <v>122276</v>
      </c>
    </row>
    <row r="291" spans="1:13" ht="12.75">
      <c r="A291" s="19">
        <v>278</v>
      </c>
      <c r="B291" s="57" t="s">
        <v>23</v>
      </c>
      <c r="C291" s="57"/>
      <c r="D291" s="92"/>
      <c r="E291" s="57"/>
      <c r="F291" s="57"/>
      <c r="G291" s="57"/>
      <c r="H291" s="146"/>
      <c r="I291" s="132"/>
      <c r="J291" s="57"/>
      <c r="K291" s="57"/>
      <c r="L291" s="57"/>
      <c r="M291" s="57"/>
    </row>
    <row r="292" spans="1:13" ht="12.75">
      <c r="A292" s="19">
        <v>279</v>
      </c>
      <c r="B292" s="3">
        <v>4820085741690</v>
      </c>
      <c r="C292" s="4" t="s">
        <v>33</v>
      </c>
      <c r="D292" s="93" t="s">
        <v>265</v>
      </c>
      <c r="E292" s="24" t="s">
        <v>10</v>
      </c>
      <c r="F292" s="20">
        <v>10</v>
      </c>
      <c r="G292" s="20">
        <v>2520</v>
      </c>
      <c r="H292" s="139">
        <v>70</v>
      </c>
      <c r="I292" s="122">
        <f>H292/0.1</f>
        <v>700</v>
      </c>
      <c r="J292" s="21" t="s">
        <v>17</v>
      </c>
      <c r="K292" s="21">
        <f aca="true" t="shared" si="43" ref="K292:K299">I292/8.5</f>
        <v>82.3529411764706</v>
      </c>
      <c r="L292" s="21">
        <f aca="true" t="shared" si="44" ref="L292:L332">H292*F292</f>
        <v>700</v>
      </c>
      <c r="M292" s="54">
        <f aca="true" t="shared" si="45" ref="M292:M332">H292*G292</f>
        <v>176400</v>
      </c>
    </row>
    <row r="293" spans="1:13" ht="12.75">
      <c r="A293" s="19">
        <v>280</v>
      </c>
      <c r="B293" s="3">
        <v>4820085741706</v>
      </c>
      <c r="C293" s="4" t="s">
        <v>33</v>
      </c>
      <c r="D293" s="93" t="s">
        <v>266</v>
      </c>
      <c r="E293" s="24" t="s">
        <v>10</v>
      </c>
      <c r="F293" s="20" t="s">
        <v>25</v>
      </c>
      <c r="G293" s="20">
        <v>768</v>
      </c>
      <c r="H293" s="139">
        <v>163</v>
      </c>
      <c r="I293" s="122">
        <f>H293/0.5</f>
        <v>326</v>
      </c>
      <c r="J293" s="21" t="s">
        <v>17</v>
      </c>
      <c r="K293" s="21">
        <f t="shared" si="43"/>
        <v>38.35294117647059</v>
      </c>
      <c r="L293" s="21">
        <f t="shared" si="44"/>
        <v>1304</v>
      </c>
      <c r="M293" s="54">
        <f t="shared" si="45"/>
        <v>125184</v>
      </c>
    </row>
    <row r="294" spans="1:13" ht="12.75">
      <c r="A294" s="19">
        <v>281</v>
      </c>
      <c r="B294" s="3">
        <v>4820085741713</v>
      </c>
      <c r="C294" s="4" t="s">
        <v>33</v>
      </c>
      <c r="D294" s="93" t="s">
        <v>263</v>
      </c>
      <c r="E294" s="24" t="s">
        <v>10</v>
      </c>
      <c r="F294" s="20" t="s">
        <v>25</v>
      </c>
      <c r="G294" s="20">
        <v>640</v>
      </c>
      <c r="H294" s="139">
        <v>299</v>
      </c>
      <c r="I294" s="122">
        <f>H294/0.9</f>
        <v>332.22222222222223</v>
      </c>
      <c r="J294" s="21" t="s">
        <v>17</v>
      </c>
      <c r="K294" s="21">
        <f t="shared" si="43"/>
        <v>39.08496732026144</v>
      </c>
      <c r="L294" s="21">
        <f t="shared" si="44"/>
        <v>2392</v>
      </c>
      <c r="M294" s="54">
        <f t="shared" si="45"/>
        <v>191360</v>
      </c>
    </row>
    <row r="295" spans="1:13" ht="12.75">
      <c r="A295" s="19">
        <v>282</v>
      </c>
      <c r="B295" s="3">
        <v>4820085742406</v>
      </c>
      <c r="C295" s="4" t="s">
        <v>33</v>
      </c>
      <c r="D295" s="93" t="s">
        <v>264</v>
      </c>
      <c r="E295" s="24" t="s">
        <v>10</v>
      </c>
      <c r="F295" s="20" t="s">
        <v>14</v>
      </c>
      <c r="G295" s="20">
        <v>144</v>
      </c>
      <c r="H295" s="139">
        <v>1133</v>
      </c>
      <c r="I295" s="122">
        <f>H295/3.5</f>
        <v>323.7142857142857</v>
      </c>
      <c r="J295" s="21" t="s">
        <v>17</v>
      </c>
      <c r="K295" s="21">
        <f t="shared" si="43"/>
        <v>38.08403361344538</v>
      </c>
      <c r="L295" s="21">
        <f t="shared" si="44"/>
        <v>1133</v>
      </c>
      <c r="M295" s="54">
        <f t="shared" si="45"/>
        <v>163152</v>
      </c>
    </row>
    <row r="296" spans="1:13" ht="12.75">
      <c r="A296" s="19">
        <v>283</v>
      </c>
      <c r="B296" s="48">
        <v>2000000000329</v>
      </c>
      <c r="C296" s="49" t="s">
        <v>183</v>
      </c>
      <c r="D296" s="93" t="s">
        <v>36</v>
      </c>
      <c r="E296" s="25" t="s">
        <v>10</v>
      </c>
      <c r="F296" s="25" t="s">
        <v>14</v>
      </c>
      <c r="G296" s="25">
        <v>44</v>
      </c>
      <c r="H296" s="139">
        <v>3482</v>
      </c>
      <c r="I296" s="133">
        <f>H296/12</f>
        <v>290.1666666666667</v>
      </c>
      <c r="J296" s="26" t="s">
        <v>17</v>
      </c>
      <c r="K296" s="27">
        <f t="shared" si="43"/>
        <v>34.13725490196079</v>
      </c>
      <c r="L296" s="27">
        <f t="shared" si="44"/>
        <v>3482</v>
      </c>
      <c r="M296" s="55">
        <f t="shared" si="45"/>
        <v>153208</v>
      </c>
    </row>
    <row r="297" spans="1:13" ht="12.75">
      <c r="A297" s="19">
        <v>284</v>
      </c>
      <c r="B297" s="3">
        <v>4820085742574</v>
      </c>
      <c r="C297" s="4" t="s">
        <v>110</v>
      </c>
      <c r="D297" s="93" t="s">
        <v>265</v>
      </c>
      <c r="E297" s="24" t="s">
        <v>10</v>
      </c>
      <c r="F297" s="20">
        <v>10</v>
      </c>
      <c r="G297" s="20">
        <v>2520</v>
      </c>
      <c r="H297" s="139">
        <v>96</v>
      </c>
      <c r="I297" s="122">
        <f>H297/0.1</f>
        <v>960</v>
      </c>
      <c r="J297" s="21" t="s">
        <v>17</v>
      </c>
      <c r="K297" s="21">
        <f t="shared" si="43"/>
        <v>112.94117647058823</v>
      </c>
      <c r="L297" s="21">
        <f t="shared" si="44"/>
        <v>960</v>
      </c>
      <c r="M297" s="54">
        <f t="shared" si="45"/>
        <v>241920</v>
      </c>
    </row>
    <row r="298" spans="1:13" ht="12.75">
      <c r="A298" s="19">
        <v>285</v>
      </c>
      <c r="B298" s="3">
        <v>4820085742581</v>
      </c>
      <c r="C298" s="4" t="s">
        <v>110</v>
      </c>
      <c r="D298" s="93" t="s">
        <v>266</v>
      </c>
      <c r="E298" s="24" t="s">
        <v>10</v>
      </c>
      <c r="F298" s="20" t="s">
        <v>25</v>
      </c>
      <c r="G298" s="20">
        <v>768</v>
      </c>
      <c r="H298" s="139">
        <v>276</v>
      </c>
      <c r="I298" s="122">
        <f>H298/0.5</f>
        <v>552</v>
      </c>
      <c r="J298" s="21" t="s">
        <v>17</v>
      </c>
      <c r="K298" s="21">
        <f t="shared" si="43"/>
        <v>64.94117647058823</v>
      </c>
      <c r="L298" s="21">
        <f t="shared" si="44"/>
        <v>2208</v>
      </c>
      <c r="M298" s="54">
        <f t="shared" si="45"/>
        <v>211968</v>
      </c>
    </row>
    <row r="299" spans="1:13" ht="12.75">
      <c r="A299" s="19">
        <v>286</v>
      </c>
      <c r="B299" s="48">
        <v>2000000000367</v>
      </c>
      <c r="C299" s="49" t="s">
        <v>184</v>
      </c>
      <c r="D299" s="93" t="s">
        <v>36</v>
      </c>
      <c r="E299" s="25" t="s">
        <v>10</v>
      </c>
      <c r="F299" s="25" t="s">
        <v>14</v>
      </c>
      <c r="G299" s="25">
        <v>44</v>
      </c>
      <c r="H299" s="139">
        <v>5980</v>
      </c>
      <c r="I299" s="134">
        <f>H299/12</f>
        <v>498.3333333333333</v>
      </c>
      <c r="J299" s="40" t="s">
        <v>17</v>
      </c>
      <c r="K299" s="27">
        <f t="shared" si="43"/>
        <v>58.627450980392155</v>
      </c>
      <c r="L299" s="27">
        <f t="shared" si="44"/>
        <v>5980</v>
      </c>
      <c r="M299" s="55">
        <f t="shared" si="45"/>
        <v>263120</v>
      </c>
    </row>
    <row r="300" spans="1:13" ht="12.75">
      <c r="A300" s="19">
        <v>287</v>
      </c>
      <c r="B300" s="3">
        <v>4820085741669</v>
      </c>
      <c r="C300" s="4" t="s">
        <v>24</v>
      </c>
      <c r="D300" s="93" t="s">
        <v>265</v>
      </c>
      <c r="E300" s="24" t="s">
        <v>10</v>
      </c>
      <c r="F300" s="20">
        <v>10</v>
      </c>
      <c r="G300" s="20">
        <v>2520</v>
      </c>
      <c r="H300" s="139">
        <v>75</v>
      </c>
      <c r="I300" s="122">
        <f>H300/0.1</f>
        <v>750</v>
      </c>
      <c r="J300" s="21" t="s">
        <v>17</v>
      </c>
      <c r="K300" s="21">
        <f aca="true" t="shared" si="46" ref="K300:K331">I300/8.5</f>
        <v>88.23529411764706</v>
      </c>
      <c r="L300" s="21">
        <f t="shared" si="44"/>
        <v>750</v>
      </c>
      <c r="M300" s="54">
        <f t="shared" si="45"/>
        <v>189000</v>
      </c>
    </row>
    <row r="301" spans="1:13" ht="12.75">
      <c r="A301" s="19">
        <v>288</v>
      </c>
      <c r="B301" s="3">
        <v>4820085741676</v>
      </c>
      <c r="C301" s="4" t="s">
        <v>24</v>
      </c>
      <c r="D301" s="93" t="s">
        <v>266</v>
      </c>
      <c r="E301" s="24" t="s">
        <v>10</v>
      </c>
      <c r="F301" s="20" t="s">
        <v>25</v>
      </c>
      <c r="G301" s="20">
        <v>768</v>
      </c>
      <c r="H301" s="139">
        <v>226</v>
      </c>
      <c r="I301" s="122">
        <f>H301/0.5</f>
        <v>452</v>
      </c>
      <c r="J301" s="21" t="s">
        <v>17</v>
      </c>
      <c r="K301" s="21">
        <f t="shared" si="46"/>
        <v>53.1764705882353</v>
      </c>
      <c r="L301" s="21">
        <f t="shared" si="44"/>
        <v>1808</v>
      </c>
      <c r="M301" s="54">
        <f t="shared" si="45"/>
        <v>173568</v>
      </c>
    </row>
    <row r="302" spans="1:13" ht="12.75">
      <c r="A302" s="19">
        <v>289</v>
      </c>
      <c r="B302" s="3">
        <v>4820085741683</v>
      </c>
      <c r="C302" s="4" t="s">
        <v>24</v>
      </c>
      <c r="D302" s="93" t="s">
        <v>263</v>
      </c>
      <c r="E302" s="24" t="s">
        <v>10</v>
      </c>
      <c r="F302" s="20" t="s">
        <v>25</v>
      </c>
      <c r="G302" s="20">
        <v>640</v>
      </c>
      <c r="H302" s="139">
        <v>403</v>
      </c>
      <c r="I302" s="122">
        <f>H302/0.9</f>
        <v>447.77777777777777</v>
      </c>
      <c r="J302" s="21" t="s">
        <v>17</v>
      </c>
      <c r="K302" s="21">
        <f t="shared" si="46"/>
        <v>52.6797385620915</v>
      </c>
      <c r="L302" s="21">
        <f t="shared" si="44"/>
        <v>3224</v>
      </c>
      <c r="M302" s="54">
        <f t="shared" si="45"/>
        <v>257920</v>
      </c>
    </row>
    <row r="303" spans="1:13" ht="12.75">
      <c r="A303" s="19">
        <v>290</v>
      </c>
      <c r="B303" s="3">
        <v>4820085742390</v>
      </c>
      <c r="C303" s="4" t="s">
        <v>24</v>
      </c>
      <c r="D303" s="93" t="s">
        <v>264</v>
      </c>
      <c r="E303" s="24" t="s">
        <v>10</v>
      </c>
      <c r="F303" s="20" t="s">
        <v>14</v>
      </c>
      <c r="G303" s="20">
        <v>144</v>
      </c>
      <c r="H303" s="139">
        <v>1545</v>
      </c>
      <c r="I303" s="122">
        <f>H303/3.5</f>
        <v>441.42857142857144</v>
      </c>
      <c r="J303" s="21" t="s">
        <v>17</v>
      </c>
      <c r="K303" s="21">
        <f>I303/8.5</f>
        <v>51.9327731092437</v>
      </c>
      <c r="L303" s="21">
        <f t="shared" si="44"/>
        <v>1545</v>
      </c>
      <c r="M303" s="54">
        <f t="shared" si="45"/>
        <v>222480</v>
      </c>
    </row>
    <row r="304" spans="1:13" ht="12.75">
      <c r="A304" s="19">
        <v>291</v>
      </c>
      <c r="B304" s="48">
        <v>2000000000381</v>
      </c>
      <c r="C304" s="49" t="s">
        <v>185</v>
      </c>
      <c r="D304" s="93" t="s">
        <v>36</v>
      </c>
      <c r="E304" s="25" t="s">
        <v>10</v>
      </c>
      <c r="F304" s="25" t="s">
        <v>14</v>
      </c>
      <c r="G304" s="25">
        <v>44</v>
      </c>
      <c r="H304" s="139">
        <v>4949</v>
      </c>
      <c r="I304" s="133">
        <f>H304/12</f>
        <v>412.4166666666667</v>
      </c>
      <c r="J304" s="40" t="s">
        <v>17</v>
      </c>
      <c r="K304" s="27">
        <f>I304/8.5</f>
        <v>48.51960784313726</v>
      </c>
      <c r="L304" s="27">
        <f t="shared" si="44"/>
        <v>4949</v>
      </c>
      <c r="M304" s="55">
        <f t="shared" si="45"/>
        <v>217756</v>
      </c>
    </row>
    <row r="305" spans="1:13" ht="12.75">
      <c r="A305" s="19">
        <v>292</v>
      </c>
      <c r="B305" s="3">
        <v>4820085741751</v>
      </c>
      <c r="C305" s="4" t="s">
        <v>26</v>
      </c>
      <c r="D305" s="93" t="s">
        <v>265</v>
      </c>
      <c r="E305" s="24" t="s">
        <v>10</v>
      </c>
      <c r="F305" s="20">
        <v>10</v>
      </c>
      <c r="G305" s="20">
        <v>2520</v>
      </c>
      <c r="H305" s="139">
        <v>75</v>
      </c>
      <c r="I305" s="122">
        <f>H305/0.1</f>
        <v>750</v>
      </c>
      <c r="J305" s="21" t="s">
        <v>17</v>
      </c>
      <c r="K305" s="21">
        <f t="shared" si="46"/>
        <v>88.23529411764706</v>
      </c>
      <c r="L305" s="21">
        <f t="shared" si="44"/>
        <v>750</v>
      </c>
      <c r="M305" s="54">
        <f t="shared" si="45"/>
        <v>189000</v>
      </c>
    </row>
    <row r="306" spans="1:13" ht="12.75">
      <c r="A306" s="19">
        <v>293</v>
      </c>
      <c r="B306" s="3">
        <v>4820085741768</v>
      </c>
      <c r="C306" s="4" t="s">
        <v>26</v>
      </c>
      <c r="D306" s="93" t="s">
        <v>266</v>
      </c>
      <c r="E306" s="24" t="s">
        <v>10</v>
      </c>
      <c r="F306" s="20" t="s">
        <v>25</v>
      </c>
      <c r="G306" s="20">
        <v>768</v>
      </c>
      <c r="H306" s="139">
        <v>226</v>
      </c>
      <c r="I306" s="122">
        <f>H306/0.5</f>
        <v>452</v>
      </c>
      <c r="J306" s="21" t="s">
        <v>17</v>
      </c>
      <c r="K306" s="21">
        <f t="shared" si="46"/>
        <v>53.1764705882353</v>
      </c>
      <c r="L306" s="21">
        <f t="shared" si="44"/>
        <v>1808</v>
      </c>
      <c r="M306" s="54">
        <f t="shared" si="45"/>
        <v>173568</v>
      </c>
    </row>
    <row r="307" spans="1:13" ht="12.75">
      <c r="A307" s="19">
        <v>294</v>
      </c>
      <c r="B307" s="3">
        <v>4820085741485</v>
      </c>
      <c r="C307" s="4" t="s">
        <v>26</v>
      </c>
      <c r="D307" s="93" t="s">
        <v>263</v>
      </c>
      <c r="E307" s="24" t="s">
        <v>10</v>
      </c>
      <c r="F307" s="20" t="s">
        <v>25</v>
      </c>
      <c r="G307" s="20">
        <v>640</v>
      </c>
      <c r="H307" s="139">
        <v>403</v>
      </c>
      <c r="I307" s="122">
        <f>H307/0.9</f>
        <v>447.77777777777777</v>
      </c>
      <c r="J307" s="21" t="s">
        <v>17</v>
      </c>
      <c r="K307" s="21">
        <f t="shared" si="46"/>
        <v>52.6797385620915</v>
      </c>
      <c r="L307" s="21">
        <f t="shared" si="44"/>
        <v>3224</v>
      </c>
      <c r="M307" s="54">
        <f t="shared" si="45"/>
        <v>257920</v>
      </c>
    </row>
    <row r="308" spans="1:13" ht="12.75">
      <c r="A308" s="19">
        <v>295</v>
      </c>
      <c r="B308" s="48">
        <v>2000000000398</v>
      </c>
      <c r="C308" s="49" t="s">
        <v>186</v>
      </c>
      <c r="D308" s="93" t="s">
        <v>36</v>
      </c>
      <c r="E308" s="25" t="s">
        <v>10</v>
      </c>
      <c r="F308" s="25" t="s">
        <v>14</v>
      </c>
      <c r="G308" s="25">
        <v>44</v>
      </c>
      <c r="H308" s="139">
        <v>4949</v>
      </c>
      <c r="I308" s="133">
        <f>H308/12</f>
        <v>412.4166666666667</v>
      </c>
      <c r="J308" s="40" t="s">
        <v>17</v>
      </c>
      <c r="K308" s="27">
        <f>I308/8.5</f>
        <v>48.51960784313726</v>
      </c>
      <c r="L308" s="27">
        <f t="shared" si="44"/>
        <v>4949</v>
      </c>
      <c r="M308" s="55">
        <f t="shared" si="45"/>
        <v>217756</v>
      </c>
    </row>
    <row r="309" spans="1:13" ht="12.75">
      <c r="A309" s="19">
        <v>296</v>
      </c>
      <c r="B309" s="3">
        <v>4820085741812</v>
      </c>
      <c r="C309" s="4" t="s">
        <v>27</v>
      </c>
      <c r="D309" s="93" t="s">
        <v>265</v>
      </c>
      <c r="E309" s="24" t="s">
        <v>10</v>
      </c>
      <c r="F309" s="20">
        <v>10</v>
      </c>
      <c r="G309" s="20">
        <v>2520</v>
      </c>
      <c r="H309" s="139">
        <v>75</v>
      </c>
      <c r="I309" s="122">
        <f>H309/0.1</f>
        <v>750</v>
      </c>
      <c r="J309" s="21" t="s">
        <v>17</v>
      </c>
      <c r="K309" s="21">
        <f t="shared" si="46"/>
        <v>88.23529411764706</v>
      </c>
      <c r="L309" s="21">
        <f t="shared" si="44"/>
        <v>750</v>
      </c>
      <c r="M309" s="54">
        <f t="shared" si="45"/>
        <v>189000</v>
      </c>
    </row>
    <row r="310" spans="1:13" ht="12.75">
      <c r="A310" s="19">
        <v>297</v>
      </c>
      <c r="B310" s="3">
        <v>4820085741829</v>
      </c>
      <c r="C310" s="4" t="s">
        <v>27</v>
      </c>
      <c r="D310" s="93" t="s">
        <v>266</v>
      </c>
      <c r="E310" s="24" t="s">
        <v>10</v>
      </c>
      <c r="F310" s="20" t="s">
        <v>25</v>
      </c>
      <c r="G310" s="20">
        <v>768</v>
      </c>
      <c r="H310" s="139">
        <v>226</v>
      </c>
      <c r="I310" s="122">
        <f>H310/0.5</f>
        <v>452</v>
      </c>
      <c r="J310" s="21" t="s">
        <v>17</v>
      </c>
      <c r="K310" s="21">
        <f t="shared" si="46"/>
        <v>53.1764705882353</v>
      </c>
      <c r="L310" s="21">
        <f t="shared" si="44"/>
        <v>1808</v>
      </c>
      <c r="M310" s="54">
        <f t="shared" si="45"/>
        <v>173568</v>
      </c>
    </row>
    <row r="311" spans="1:13" ht="12.75">
      <c r="A311" s="19">
        <v>298</v>
      </c>
      <c r="B311" s="3">
        <v>4820085741492</v>
      </c>
      <c r="C311" s="4" t="s">
        <v>27</v>
      </c>
      <c r="D311" s="93" t="s">
        <v>263</v>
      </c>
      <c r="E311" s="24" t="s">
        <v>10</v>
      </c>
      <c r="F311" s="20" t="s">
        <v>25</v>
      </c>
      <c r="G311" s="20">
        <v>640</v>
      </c>
      <c r="H311" s="139">
        <v>403</v>
      </c>
      <c r="I311" s="122">
        <f>H311/0.9</f>
        <v>447.77777777777777</v>
      </c>
      <c r="J311" s="21" t="s">
        <v>17</v>
      </c>
      <c r="K311" s="21">
        <f t="shared" si="46"/>
        <v>52.6797385620915</v>
      </c>
      <c r="L311" s="21">
        <f t="shared" si="44"/>
        <v>3224</v>
      </c>
      <c r="M311" s="54">
        <f t="shared" si="45"/>
        <v>257920</v>
      </c>
    </row>
    <row r="312" spans="1:13" ht="12.75">
      <c r="A312" s="19">
        <v>299</v>
      </c>
      <c r="B312" s="48">
        <v>2000000000404</v>
      </c>
      <c r="C312" s="49" t="s">
        <v>187</v>
      </c>
      <c r="D312" s="93" t="s">
        <v>36</v>
      </c>
      <c r="E312" s="25" t="s">
        <v>10</v>
      </c>
      <c r="F312" s="25" t="s">
        <v>14</v>
      </c>
      <c r="G312" s="25">
        <v>44</v>
      </c>
      <c r="H312" s="139">
        <v>4949</v>
      </c>
      <c r="I312" s="133">
        <f>H312/12</f>
        <v>412.4166666666667</v>
      </c>
      <c r="J312" s="40" t="s">
        <v>17</v>
      </c>
      <c r="K312" s="27">
        <f aca="true" t="shared" si="47" ref="K312:K319">I312/8.5</f>
        <v>48.51960784313726</v>
      </c>
      <c r="L312" s="27">
        <f t="shared" si="44"/>
        <v>4949</v>
      </c>
      <c r="M312" s="55">
        <f t="shared" si="45"/>
        <v>217756</v>
      </c>
    </row>
    <row r="313" spans="1:13" ht="12.75">
      <c r="A313" s="19">
        <v>300</v>
      </c>
      <c r="B313" s="3">
        <v>4820085740426</v>
      </c>
      <c r="C313" s="4" t="s">
        <v>28</v>
      </c>
      <c r="D313" s="93" t="s">
        <v>265</v>
      </c>
      <c r="E313" s="24" t="s">
        <v>10</v>
      </c>
      <c r="F313" s="20">
        <v>10</v>
      </c>
      <c r="G313" s="20">
        <v>2520</v>
      </c>
      <c r="H313" s="139">
        <v>75</v>
      </c>
      <c r="I313" s="122">
        <f>H313/0.1</f>
        <v>750</v>
      </c>
      <c r="J313" s="21" t="s">
        <v>17</v>
      </c>
      <c r="K313" s="21">
        <f t="shared" si="47"/>
        <v>88.23529411764706</v>
      </c>
      <c r="L313" s="21">
        <f t="shared" si="44"/>
        <v>750</v>
      </c>
      <c r="M313" s="54">
        <f t="shared" si="45"/>
        <v>189000</v>
      </c>
    </row>
    <row r="314" spans="1:13" ht="12.75">
      <c r="A314" s="19">
        <v>301</v>
      </c>
      <c r="B314" s="3">
        <v>4820085740433</v>
      </c>
      <c r="C314" s="4" t="s">
        <v>29</v>
      </c>
      <c r="D314" s="93" t="s">
        <v>266</v>
      </c>
      <c r="E314" s="24" t="s">
        <v>10</v>
      </c>
      <c r="F314" s="20" t="s">
        <v>25</v>
      </c>
      <c r="G314" s="20">
        <v>768</v>
      </c>
      <c r="H314" s="139">
        <v>226</v>
      </c>
      <c r="I314" s="122">
        <f>H314/0.5</f>
        <v>452</v>
      </c>
      <c r="J314" s="21" t="s">
        <v>17</v>
      </c>
      <c r="K314" s="21">
        <f t="shared" si="47"/>
        <v>53.1764705882353</v>
      </c>
      <c r="L314" s="21">
        <f t="shared" si="44"/>
        <v>1808</v>
      </c>
      <c r="M314" s="54">
        <f t="shared" si="45"/>
        <v>173568</v>
      </c>
    </row>
    <row r="315" spans="1:13" ht="12.75">
      <c r="A315" s="19">
        <v>302</v>
      </c>
      <c r="B315" s="48">
        <v>2000000000411</v>
      </c>
      <c r="C315" s="49" t="s">
        <v>188</v>
      </c>
      <c r="D315" s="93" t="s">
        <v>36</v>
      </c>
      <c r="E315" s="25" t="s">
        <v>10</v>
      </c>
      <c r="F315" s="25" t="s">
        <v>14</v>
      </c>
      <c r="G315" s="25">
        <v>44</v>
      </c>
      <c r="H315" s="139">
        <v>4949</v>
      </c>
      <c r="I315" s="133">
        <f>H315/12</f>
        <v>412.4166666666667</v>
      </c>
      <c r="J315" s="40" t="s">
        <v>17</v>
      </c>
      <c r="K315" s="27">
        <f t="shared" si="47"/>
        <v>48.51960784313726</v>
      </c>
      <c r="L315" s="27">
        <f t="shared" si="44"/>
        <v>4949</v>
      </c>
      <c r="M315" s="55">
        <f t="shared" si="45"/>
        <v>217756</v>
      </c>
    </row>
    <row r="316" spans="1:13" ht="12.75">
      <c r="A316" s="19">
        <v>303</v>
      </c>
      <c r="B316" s="5">
        <v>4820085743519</v>
      </c>
      <c r="C316" s="4" t="s">
        <v>134</v>
      </c>
      <c r="D316" s="93" t="s">
        <v>265</v>
      </c>
      <c r="E316" s="24" t="s">
        <v>10</v>
      </c>
      <c r="F316" s="20">
        <v>10</v>
      </c>
      <c r="G316" s="20">
        <v>2520</v>
      </c>
      <c r="H316" s="139">
        <v>75</v>
      </c>
      <c r="I316" s="122">
        <f>H316/0.1</f>
        <v>750</v>
      </c>
      <c r="J316" s="21" t="s">
        <v>17</v>
      </c>
      <c r="K316" s="21">
        <f t="shared" si="47"/>
        <v>88.23529411764706</v>
      </c>
      <c r="L316" s="21">
        <f t="shared" si="44"/>
        <v>750</v>
      </c>
      <c r="M316" s="54">
        <f t="shared" si="45"/>
        <v>189000</v>
      </c>
    </row>
    <row r="317" spans="1:13" ht="12.75">
      <c r="A317" s="19">
        <v>304</v>
      </c>
      <c r="B317" s="5">
        <v>4820085743526</v>
      </c>
      <c r="C317" s="4" t="s">
        <v>134</v>
      </c>
      <c r="D317" s="93" t="s">
        <v>266</v>
      </c>
      <c r="E317" s="24" t="s">
        <v>10</v>
      </c>
      <c r="F317" s="20" t="s">
        <v>25</v>
      </c>
      <c r="G317" s="20">
        <v>768</v>
      </c>
      <c r="H317" s="139">
        <v>226</v>
      </c>
      <c r="I317" s="122">
        <f>H317/0.5</f>
        <v>452</v>
      </c>
      <c r="J317" s="21" t="s">
        <v>17</v>
      </c>
      <c r="K317" s="21">
        <f t="shared" si="47"/>
        <v>53.1764705882353</v>
      </c>
      <c r="L317" s="21">
        <f t="shared" si="44"/>
        <v>1808</v>
      </c>
      <c r="M317" s="54">
        <f t="shared" si="45"/>
        <v>173568</v>
      </c>
    </row>
    <row r="318" spans="1:13" ht="12.75">
      <c r="A318" s="19">
        <v>305</v>
      </c>
      <c r="B318" s="5">
        <v>4820085745216</v>
      </c>
      <c r="C318" s="4" t="s">
        <v>134</v>
      </c>
      <c r="D318" s="93" t="s">
        <v>263</v>
      </c>
      <c r="E318" s="24" t="s">
        <v>10</v>
      </c>
      <c r="F318" s="20" t="s">
        <v>25</v>
      </c>
      <c r="G318" s="20">
        <v>640</v>
      </c>
      <c r="H318" s="139">
        <v>403</v>
      </c>
      <c r="I318" s="122">
        <f>H318/0.9</f>
        <v>447.77777777777777</v>
      </c>
      <c r="J318" s="21" t="s">
        <v>17</v>
      </c>
      <c r="K318" s="21">
        <f t="shared" si="47"/>
        <v>52.6797385620915</v>
      </c>
      <c r="L318" s="21">
        <f t="shared" si="44"/>
        <v>3224</v>
      </c>
      <c r="M318" s="54">
        <f t="shared" si="45"/>
        <v>257920</v>
      </c>
    </row>
    <row r="319" spans="1:13" ht="12.75">
      <c r="A319" s="19">
        <v>306</v>
      </c>
      <c r="B319" s="48">
        <v>2000000000374</v>
      </c>
      <c r="C319" s="49" t="s">
        <v>189</v>
      </c>
      <c r="D319" s="93" t="s">
        <v>36</v>
      </c>
      <c r="E319" s="25" t="s">
        <v>10</v>
      </c>
      <c r="F319" s="25" t="s">
        <v>14</v>
      </c>
      <c r="G319" s="25">
        <v>44</v>
      </c>
      <c r="H319" s="139">
        <v>4949</v>
      </c>
      <c r="I319" s="133">
        <f>H319/12</f>
        <v>412.4166666666667</v>
      </c>
      <c r="J319" s="40" t="s">
        <v>17</v>
      </c>
      <c r="K319" s="27">
        <f t="shared" si="47"/>
        <v>48.51960784313726</v>
      </c>
      <c r="L319" s="27">
        <f t="shared" si="44"/>
        <v>4949</v>
      </c>
      <c r="M319" s="55">
        <f t="shared" si="45"/>
        <v>217756</v>
      </c>
    </row>
    <row r="320" spans="1:13" ht="12.75">
      <c r="A320" s="19">
        <v>307</v>
      </c>
      <c r="B320" s="3">
        <v>4820085741836</v>
      </c>
      <c r="C320" s="4" t="s">
        <v>30</v>
      </c>
      <c r="D320" s="93" t="s">
        <v>265</v>
      </c>
      <c r="E320" s="24" t="s">
        <v>10</v>
      </c>
      <c r="F320" s="20">
        <v>10</v>
      </c>
      <c r="G320" s="20">
        <v>2520</v>
      </c>
      <c r="H320" s="139">
        <v>84</v>
      </c>
      <c r="I320" s="122">
        <f>H320/0.1</f>
        <v>840</v>
      </c>
      <c r="J320" s="21" t="s">
        <v>17</v>
      </c>
      <c r="K320" s="21">
        <f t="shared" si="46"/>
        <v>98.82352941176471</v>
      </c>
      <c r="L320" s="21">
        <f t="shared" si="44"/>
        <v>840</v>
      </c>
      <c r="M320" s="54">
        <f t="shared" si="45"/>
        <v>211680</v>
      </c>
    </row>
    <row r="321" spans="1:13" ht="12.75">
      <c r="A321" s="19">
        <v>308</v>
      </c>
      <c r="B321" s="48">
        <v>2000000000336</v>
      </c>
      <c r="C321" s="49" t="s">
        <v>190</v>
      </c>
      <c r="D321" s="93" t="s">
        <v>36</v>
      </c>
      <c r="E321" s="25" t="s">
        <v>10</v>
      </c>
      <c r="F321" s="25" t="s">
        <v>14</v>
      </c>
      <c r="G321" s="25">
        <v>44</v>
      </c>
      <c r="H321" s="139">
        <v>5980</v>
      </c>
      <c r="I321" s="134">
        <f>H321/12</f>
        <v>498.3333333333333</v>
      </c>
      <c r="J321" s="40" t="s">
        <v>17</v>
      </c>
      <c r="K321" s="27">
        <f>I321/8.5</f>
        <v>58.627450980392155</v>
      </c>
      <c r="L321" s="27">
        <f t="shared" si="44"/>
        <v>5980</v>
      </c>
      <c r="M321" s="55">
        <f t="shared" si="45"/>
        <v>263120</v>
      </c>
    </row>
    <row r="322" spans="1:13" ht="12.75">
      <c r="A322" s="19">
        <v>309</v>
      </c>
      <c r="B322" s="3">
        <v>4820085741775</v>
      </c>
      <c r="C322" s="4" t="s">
        <v>31</v>
      </c>
      <c r="D322" s="93" t="s">
        <v>265</v>
      </c>
      <c r="E322" s="24" t="s">
        <v>10</v>
      </c>
      <c r="F322" s="20">
        <v>10</v>
      </c>
      <c r="G322" s="20">
        <v>2520</v>
      </c>
      <c r="H322" s="139">
        <v>84</v>
      </c>
      <c r="I322" s="122">
        <f>H322/0.1</f>
        <v>840</v>
      </c>
      <c r="J322" s="21" t="s">
        <v>17</v>
      </c>
      <c r="K322" s="21">
        <f t="shared" si="46"/>
        <v>98.82352941176471</v>
      </c>
      <c r="L322" s="21">
        <f t="shared" si="44"/>
        <v>840</v>
      </c>
      <c r="M322" s="54">
        <f t="shared" si="45"/>
        <v>211680</v>
      </c>
    </row>
    <row r="323" spans="1:13" ht="12.75">
      <c r="A323" s="19">
        <v>310</v>
      </c>
      <c r="B323" s="48">
        <v>2000000000343</v>
      </c>
      <c r="C323" s="49" t="s">
        <v>191</v>
      </c>
      <c r="D323" s="93" t="s">
        <v>36</v>
      </c>
      <c r="E323" s="25" t="s">
        <v>10</v>
      </c>
      <c r="F323" s="25" t="s">
        <v>14</v>
      </c>
      <c r="G323" s="25">
        <v>44</v>
      </c>
      <c r="H323" s="139">
        <v>5980</v>
      </c>
      <c r="I323" s="134">
        <f>H323/12</f>
        <v>498.3333333333333</v>
      </c>
      <c r="J323" s="40" t="s">
        <v>17</v>
      </c>
      <c r="K323" s="27">
        <f>I323/8.5</f>
        <v>58.627450980392155</v>
      </c>
      <c r="L323" s="27">
        <f t="shared" si="44"/>
        <v>5980</v>
      </c>
      <c r="M323" s="55">
        <f t="shared" si="45"/>
        <v>263120</v>
      </c>
    </row>
    <row r="324" spans="1:13" ht="12.75">
      <c r="A324" s="19">
        <v>311</v>
      </c>
      <c r="B324" s="3">
        <v>4820085741799</v>
      </c>
      <c r="C324" s="4" t="s">
        <v>32</v>
      </c>
      <c r="D324" s="93" t="s">
        <v>265</v>
      </c>
      <c r="E324" s="24" t="s">
        <v>10</v>
      </c>
      <c r="F324" s="20">
        <v>10</v>
      </c>
      <c r="G324" s="20">
        <v>2520</v>
      </c>
      <c r="H324" s="139">
        <v>84</v>
      </c>
      <c r="I324" s="122">
        <f>H324/0.1</f>
        <v>840</v>
      </c>
      <c r="J324" s="21" t="s">
        <v>17</v>
      </c>
      <c r="K324" s="21">
        <f t="shared" si="46"/>
        <v>98.82352941176471</v>
      </c>
      <c r="L324" s="21">
        <f t="shared" si="44"/>
        <v>840</v>
      </c>
      <c r="M324" s="54">
        <f t="shared" si="45"/>
        <v>211680</v>
      </c>
    </row>
    <row r="325" spans="1:13" ht="12.75">
      <c r="A325" s="19">
        <v>312</v>
      </c>
      <c r="B325" s="48">
        <v>2000000000350</v>
      </c>
      <c r="C325" s="49" t="s">
        <v>192</v>
      </c>
      <c r="D325" s="93" t="s">
        <v>36</v>
      </c>
      <c r="E325" s="25" t="s">
        <v>10</v>
      </c>
      <c r="F325" s="25" t="s">
        <v>14</v>
      </c>
      <c r="G325" s="25">
        <v>44</v>
      </c>
      <c r="H325" s="139">
        <v>5980</v>
      </c>
      <c r="I325" s="134">
        <f>H325/12</f>
        <v>498.3333333333333</v>
      </c>
      <c r="J325" s="40" t="s">
        <v>17</v>
      </c>
      <c r="K325" s="27">
        <f>I325/8.5</f>
        <v>58.627450980392155</v>
      </c>
      <c r="L325" s="27">
        <f t="shared" si="44"/>
        <v>5980</v>
      </c>
      <c r="M325" s="55">
        <f t="shared" si="45"/>
        <v>263120</v>
      </c>
    </row>
    <row r="326" spans="1:13" ht="12.75">
      <c r="A326" s="19">
        <v>313</v>
      </c>
      <c r="B326" s="3">
        <v>4820085741720</v>
      </c>
      <c r="C326" s="4" t="s">
        <v>34</v>
      </c>
      <c r="D326" s="93" t="s">
        <v>265</v>
      </c>
      <c r="E326" s="24" t="s">
        <v>10</v>
      </c>
      <c r="F326" s="20">
        <v>10</v>
      </c>
      <c r="G326" s="20">
        <v>2520</v>
      </c>
      <c r="H326" s="139">
        <v>75</v>
      </c>
      <c r="I326" s="122">
        <f>H326/0.1</f>
        <v>750</v>
      </c>
      <c r="J326" s="21" t="s">
        <v>17</v>
      </c>
      <c r="K326" s="21">
        <f t="shared" si="46"/>
        <v>88.23529411764706</v>
      </c>
      <c r="L326" s="21">
        <f t="shared" si="44"/>
        <v>750</v>
      </c>
      <c r="M326" s="54">
        <f t="shared" si="45"/>
        <v>189000</v>
      </c>
    </row>
    <row r="327" spans="1:13" ht="12.75">
      <c r="A327" s="19">
        <v>314</v>
      </c>
      <c r="B327" s="3">
        <v>4820085741737</v>
      </c>
      <c r="C327" s="4" t="s">
        <v>34</v>
      </c>
      <c r="D327" s="93" t="s">
        <v>266</v>
      </c>
      <c r="E327" s="24" t="s">
        <v>10</v>
      </c>
      <c r="F327" s="20" t="s">
        <v>25</v>
      </c>
      <c r="G327" s="20">
        <v>768</v>
      </c>
      <c r="H327" s="139">
        <v>226</v>
      </c>
      <c r="I327" s="122">
        <f>H327/0.5</f>
        <v>452</v>
      </c>
      <c r="J327" s="21" t="s">
        <v>17</v>
      </c>
      <c r="K327" s="21">
        <f t="shared" si="46"/>
        <v>53.1764705882353</v>
      </c>
      <c r="L327" s="21">
        <f t="shared" si="44"/>
        <v>1808</v>
      </c>
      <c r="M327" s="54">
        <f t="shared" si="45"/>
        <v>173568</v>
      </c>
    </row>
    <row r="328" spans="1:13" ht="12.75">
      <c r="A328" s="19">
        <v>315</v>
      </c>
      <c r="B328" s="3">
        <v>4820085741744</v>
      </c>
      <c r="C328" s="4" t="s">
        <v>34</v>
      </c>
      <c r="D328" s="93" t="s">
        <v>263</v>
      </c>
      <c r="E328" s="24" t="s">
        <v>10</v>
      </c>
      <c r="F328" s="20" t="s">
        <v>25</v>
      </c>
      <c r="G328" s="20">
        <v>640</v>
      </c>
      <c r="H328" s="139">
        <v>403</v>
      </c>
      <c r="I328" s="122">
        <f>H328/0.9</f>
        <v>447.77777777777777</v>
      </c>
      <c r="J328" s="21" t="s">
        <v>17</v>
      </c>
      <c r="K328" s="21">
        <f t="shared" si="46"/>
        <v>52.6797385620915</v>
      </c>
      <c r="L328" s="21">
        <f t="shared" si="44"/>
        <v>3224</v>
      </c>
      <c r="M328" s="54">
        <f t="shared" si="45"/>
        <v>257920</v>
      </c>
    </row>
    <row r="329" spans="1:13" ht="12.75">
      <c r="A329" s="19">
        <v>316</v>
      </c>
      <c r="B329" s="48">
        <v>2000000000428</v>
      </c>
      <c r="C329" s="49" t="s">
        <v>193</v>
      </c>
      <c r="D329" s="93" t="s">
        <v>36</v>
      </c>
      <c r="E329" s="25" t="s">
        <v>10</v>
      </c>
      <c r="F329" s="25" t="s">
        <v>14</v>
      </c>
      <c r="G329" s="25">
        <v>44</v>
      </c>
      <c r="H329" s="139">
        <v>4949</v>
      </c>
      <c r="I329" s="133">
        <f>H329/12</f>
        <v>412.4166666666667</v>
      </c>
      <c r="J329" s="40" t="s">
        <v>17</v>
      </c>
      <c r="K329" s="27">
        <f>I329/8.5</f>
        <v>48.51960784313726</v>
      </c>
      <c r="L329" s="27">
        <f t="shared" si="44"/>
        <v>4949</v>
      </c>
      <c r="M329" s="55">
        <f t="shared" si="45"/>
        <v>217756</v>
      </c>
    </row>
    <row r="330" spans="1:13" ht="12.75">
      <c r="A330" s="19">
        <v>317</v>
      </c>
      <c r="B330" s="3">
        <v>4820085741638</v>
      </c>
      <c r="C330" s="4" t="s">
        <v>35</v>
      </c>
      <c r="D330" s="93" t="s">
        <v>265</v>
      </c>
      <c r="E330" s="24" t="s">
        <v>10</v>
      </c>
      <c r="F330" s="20">
        <v>10</v>
      </c>
      <c r="G330" s="20">
        <v>2520</v>
      </c>
      <c r="H330" s="139">
        <v>75</v>
      </c>
      <c r="I330" s="122">
        <f>H330/0.1</f>
        <v>750</v>
      </c>
      <c r="J330" s="21" t="s">
        <v>17</v>
      </c>
      <c r="K330" s="21">
        <f t="shared" si="46"/>
        <v>88.23529411764706</v>
      </c>
      <c r="L330" s="21">
        <f t="shared" si="44"/>
        <v>750</v>
      </c>
      <c r="M330" s="54">
        <f t="shared" si="45"/>
        <v>189000</v>
      </c>
    </row>
    <row r="331" spans="1:13" ht="12.75">
      <c r="A331" s="19">
        <v>318</v>
      </c>
      <c r="B331" s="3">
        <v>4820085741645</v>
      </c>
      <c r="C331" s="4" t="s">
        <v>35</v>
      </c>
      <c r="D331" s="93" t="s">
        <v>266</v>
      </c>
      <c r="E331" s="24" t="s">
        <v>10</v>
      </c>
      <c r="F331" s="20" t="s">
        <v>25</v>
      </c>
      <c r="G331" s="20">
        <v>768</v>
      </c>
      <c r="H331" s="139">
        <v>226</v>
      </c>
      <c r="I331" s="122">
        <f>H331/0.5</f>
        <v>452</v>
      </c>
      <c r="J331" s="21" t="s">
        <v>17</v>
      </c>
      <c r="K331" s="21">
        <f t="shared" si="46"/>
        <v>53.1764705882353</v>
      </c>
      <c r="L331" s="21">
        <f t="shared" si="44"/>
        <v>1808</v>
      </c>
      <c r="M331" s="54">
        <f t="shared" si="45"/>
        <v>173568</v>
      </c>
    </row>
    <row r="332" spans="1:13" ht="12.75">
      <c r="A332" s="19">
        <v>319</v>
      </c>
      <c r="B332" s="48">
        <v>2000000000435</v>
      </c>
      <c r="C332" s="49" t="s">
        <v>194</v>
      </c>
      <c r="D332" s="93" t="s">
        <v>36</v>
      </c>
      <c r="E332" s="25" t="s">
        <v>10</v>
      </c>
      <c r="F332" s="25" t="s">
        <v>14</v>
      </c>
      <c r="G332" s="25">
        <v>44</v>
      </c>
      <c r="H332" s="139">
        <v>4949</v>
      </c>
      <c r="I332" s="133">
        <f>H332/12</f>
        <v>412.4166666666667</v>
      </c>
      <c r="J332" s="40" t="s">
        <v>17</v>
      </c>
      <c r="K332" s="27">
        <f>I332/8.5</f>
        <v>48.51960784313726</v>
      </c>
      <c r="L332" s="27">
        <f t="shared" si="44"/>
        <v>4949</v>
      </c>
      <c r="M332" s="55">
        <f t="shared" si="45"/>
        <v>217756</v>
      </c>
    </row>
    <row r="333" spans="1:13" ht="12.75">
      <c r="A333" s="19">
        <v>320</v>
      </c>
      <c r="B333" s="74" t="s">
        <v>205</v>
      </c>
      <c r="C333" s="74"/>
      <c r="D333" s="80"/>
      <c r="E333" s="74"/>
      <c r="F333" s="74"/>
      <c r="G333" s="74"/>
      <c r="H333" s="141"/>
      <c r="I333" s="120"/>
      <c r="J333" s="74"/>
      <c r="K333" s="74"/>
      <c r="L333" s="74"/>
      <c r="M333" s="74"/>
    </row>
    <row r="334" spans="1:13" ht="12.75">
      <c r="A334" s="19">
        <v>321</v>
      </c>
      <c r="B334" s="42">
        <v>4820085745247</v>
      </c>
      <c r="C334" s="22" t="s">
        <v>206</v>
      </c>
      <c r="D334" s="83" t="s">
        <v>267</v>
      </c>
      <c r="E334" s="20" t="s">
        <v>10</v>
      </c>
      <c r="F334" s="20" t="s">
        <v>25</v>
      </c>
      <c r="G334" s="20">
        <v>560</v>
      </c>
      <c r="H334" s="139">
        <v>311</v>
      </c>
      <c r="I334" s="130">
        <f>H334/0.65</f>
        <v>478.46153846153845</v>
      </c>
      <c r="J334" s="28" t="s">
        <v>19</v>
      </c>
      <c r="K334" s="21">
        <f aca="true" t="shared" si="48" ref="K334:K349">I334/8</f>
        <v>59.80769230769231</v>
      </c>
      <c r="L334" s="21">
        <f aca="true" t="shared" si="49" ref="L334:L349">H334*F334</f>
        <v>2488</v>
      </c>
      <c r="M334" s="54">
        <f aca="true" t="shared" si="50" ref="M334:M349">H334*G334</f>
        <v>174160</v>
      </c>
    </row>
    <row r="335" spans="1:13" ht="12.75">
      <c r="A335" s="19">
        <v>322</v>
      </c>
      <c r="B335" s="42">
        <v>4820085745254</v>
      </c>
      <c r="C335" s="22" t="s">
        <v>206</v>
      </c>
      <c r="D335" s="83" t="s">
        <v>148</v>
      </c>
      <c r="E335" s="20" t="s">
        <v>10</v>
      </c>
      <c r="F335" s="20">
        <v>2</v>
      </c>
      <c r="G335" s="20">
        <v>112</v>
      </c>
      <c r="H335" s="139">
        <v>1122</v>
      </c>
      <c r="I335" s="130">
        <f>H335/2.5</f>
        <v>448.8</v>
      </c>
      <c r="J335" s="28" t="s">
        <v>19</v>
      </c>
      <c r="K335" s="21">
        <f t="shared" si="48"/>
        <v>56.1</v>
      </c>
      <c r="L335" s="21">
        <f t="shared" si="49"/>
        <v>2244</v>
      </c>
      <c r="M335" s="54">
        <f t="shared" si="50"/>
        <v>125664</v>
      </c>
    </row>
    <row r="336" spans="1:13" ht="12.75">
      <c r="A336" s="19">
        <v>323</v>
      </c>
      <c r="B336" s="102">
        <v>2000000000966</v>
      </c>
      <c r="C336" s="51" t="s">
        <v>291</v>
      </c>
      <c r="D336" s="83" t="s">
        <v>20</v>
      </c>
      <c r="E336" s="20" t="s">
        <v>10</v>
      </c>
      <c r="F336" s="20">
        <v>1</v>
      </c>
      <c r="G336" s="20">
        <v>44</v>
      </c>
      <c r="H336" s="139">
        <v>4031</v>
      </c>
      <c r="I336" s="130">
        <f>H336/9</f>
        <v>447.8888888888889</v>
      </c>
      <c r="J336" s="28" t="s">
        <v>19</v>
      </c>
      <c r="K336" s="21">
        <f>I336/8</f>
        <v>55.986111111111114</v>
      </c>
      <c r="L336" s="21">
        <f t="shared" si="49"/>
        <v>4031</v>
      </c>
      <c r="M336" s="54">
        <f t="shared" si="50"/>
        <v>177364</v>
      </c>
    </row>
    <row r="337" spans="1:13" ht="12.75">
      <c r="A337" s="19">
        <v>324</v>
      </c>
      <c r="B337" s="42">
        <v>4820085745186</v>
      </c>
      <c r="C337" s="22" t="s">
        <v>207</v>
      </c>
      <c r="D337" s="83" t="s">
        <v>267</v>
      </c>
      <c r="E337" s="20" t="s">
        <v>10</v>
      </c>
      <c r="F337" s="20" t="s">
        <v>25</v>
      </c>
      <c r="G337" s="20">
        <v>560</v>
      </c>
      <c r="H337" s="139">
        <v>311</v>
      </c>
      <c r="I337" s="130">
        <f>H337/0.65</f>
        <v>478.46153846153845</v>
      </c>
      <c r="J337" s="28" t="s">
        <v>19</v>
      </c>
      <c r="K337" s="21">
        <f t="shared" si="48"/>
        <v>59.80769230769231</v>
      </c>
      <c r="L337" s="21">
        <f t="shared" si="49"/>
        <v>2488</v>
      </c>
      <c r="M337" s="54">
        <f t="shared" si="50"/>
        <v>174160</v>
      </c>
    </row>
    <row r="338" spans="1:13" ht="12.75">
      <c r="A338" s="19">
        <v>325</v>
      </c>
      <c r="B338" s="42">
        <v>4820085745193</v>
      </c>
      <c r="C338" s="22" t="s">
        <v>207</v>
      </c>
      <c r="D338" s="83" t="s">
        <v>148</v>
      </c>
      <c r="E338" s="20" t="s">
        <v>10</v>
      </c>
      <c r="F338" s="20">
        <v>2</v>
      </c>
      <c r="G338" s="20">
        <v>112</v>
      </c>
      <c r="H338" s="139">
        <v>1122</v>
      </c>
      <c r="I338" s="130">
        <f>H338/2.5</f>
        <v>448.8</v>
      </c>
      <c r="J338" s="28" t="s">
        <v>19</v>
      </c>
      <c r="K338" s="21">
        <f t="shared" si="48"/>
        <v>56.1</v>
      </c>
      <c r="L338" s="21">
        <f t="shared" si="49"/>
        <v>2244</v>
      </c>
      <c r="M338" s="54">
        <f t="shared" si="50"/>
        <v>125664</v>
      </c>
    </row>
    <row r="339" spans="1:13" ht="12.75">
      <c r="A339" s="19">
        <v>326</v>
      </c>
      <c r="B339" s="102">
        <v>2000000000967</v>
      </c>
      <c r="C339" s="51" t="s">
        <v>292</v>
      </c>
      <c r="D339" s="83" t="s">
        <v>20</v>
      </c>
      <c r="E339" s="20" t="s">
        <v>10</v>
      </c>
      <c r="F339" s="20">
        <v>1</v>
      </c>
      <c r="G339" s="20">
        <v>44</v>
      </c>
      <c r="H339" s="139">
        <v>4031</v>
      </c>
      <c r="I339" s="130">
        <f>H339/9</f>
        <v>447.8888888888889</v>
      </c>
      <c r="J339" s="28" t="s">
        <v>19</v>
      </c>
      <c r="K339" s="21">
        <f t="shared" si="48"/>
        <v>55.986111111111114</v>
      </c>
      <c r="L339" s="21">
        <f t="shared" si="49"/>
        <v>4031</v>
      </c>
      <c r="M339" s="54">
        <f t="shared" si="50"/>
        <v>177364</v>
      </c>
    </row>
    <row r="340" spans="1:13" ht="12.75">
      <c r="A340" s="19">
        <v>327</v>
      </c>
      <c r="B340" s="42">
        <v>4820085745261</v>
      </c>
      <c r="C340" s="22" t="s">
        <v>210</v>
      </c>
      <c r="D340" s="83" t="s">
        <v>267</v>
      </c>
      <c r="E340" s="20" t="s">
        <v>10</v>
      </c>
      <c r="F340" s="20" t="s">
        <v>25</v>
      </c>
      <c r="G340" s="20">
        <v>560</v>
      </c>
      <c r="H340" s="139">
        <v>311</v>
      </c>
      <c r="I340" s="130">
        <f>H340/0.65</f>
        <v>478.46153846153845</v>
      </c>
      <c r="J340" s="28" t="s">
        <v>19</v>
      </c>
      <c r="K340" s="21">
        <f t="shared" si="48"/>
        <v>59.80769230769231</v>
      </c>
      <c r="L340" s="21">
        <f t="shared" si="49"/>
        <v>2488</v>
      </c>
      <c r="M340" s="54">
        <f t="shared" si="50"/>
        <v>174160</v>
      </c>
    </row>
    <row r="341" spans="1:13" ht="12.75">
      <c r="A341" s="19">
        <v>328</v>
      </c>
      <c r="B341" s="42">
        <v>4820085745278</v>
      </c>
      <c r="C341" s="22" t="s">
        <v>210</v>
      </c>
      <c r="D341" s="83" t="s">
        <v>148</v>
      </c>
      <c r="E341" s="20" t="s">
        <v>10</v>
      </c>
      <c r="F341" s="20">
        <v>2</v>
      </c>
      <c r="G341" s="20">
        <v>112</v>
      </c>
      <c r="H341" s="139">
        <v>1122</v>
      </c>
      <c r="I341" s="130">
        <f>H341/2.5</f>
        <v>448.8</v>
      </c>
      <c r="J341" s="28" t="s">
        <v>19</v>
      </c>
      <c r="K341" s="21">
        <f t="shared" si="48"/>
        <v>56.1</v>
      </c>
      <c r="L341" s="21">
        <f t="shared" si="49"/>
        <v>2244</v>
      </c>
      <c r="M341" s="54">
        <f t="shared" si="50"/>
        <v>125664</v>
      </c>
    </row>
    <row r="342" spans="1:13" ht="12.75">
      <c r="A342" s="19">
        <v>329</v>
      </c>
      <c r="B342" s="102">
        <v>2000000000968</v>
      </c>
      <c r="C342" s="51" t="s">
        <v>293</v>
      </c>
      <c r="D342" s="83" t="s">
        <v>20</v>
      </c>
      <c r="E342" s="20" t="s">
        <v>10</v>
      </c>
      <c r="F342" s="20">
        <v>1</v>
      </c>
      <c r="G342" s="20">
        <v>44</v>
      </c>
      <c r="H342" s="139">
        <v>4031</v>
      </c>
      <c r="I342" s="130">
        <f>H342/9</f>
        <v>447.8888888888889</v>
      </c>
      <c r="J342" s="28" t="s">
        <v>19</v>
      </c>
      <c r="K342" s="21">
        <f t="shared" si="48"/>
        <v>55.986111111111114</v>
      </c>
      <c r="L342" s="21">
        <f t="shared" si="49"/>
        <v>4031</v>
      </c>
      <c r="M342" s="54">
        <f t="shared" si="50"/>
        <v>177364</v>
      </c>
    </row>
    <row r="343" spans="1:13" ht="12.75">
      <c r="A343" s="19">
        <v>330</v>
      </c>
      <c r="B343" s="42">
        <v>4820085745223</v>
      </c>
      <c r="C343" s="22" t="s">
        <v>211</v>
      </c>
      <c r="D343" s="83" t="s">
        <v>267</v>
      </c>
      <c r="E343" s="20" t="s">
        <v>10</v>
      </c>
      <c r="F343" s="20" t="s">
        <v>25</v>
      </c>
      <c r="G343" s="20">
        <v>560</v>
      </c>
      <c r="H343" s="139">
        <v>311</v>
      </c>
      <c r="I343" s="130">
        <f>H343/0.65</f>
        <v>478.46153846153845</v>
      </c>
      <c r="J343" s="28" t="s">
        <v>19</v>
      </c>
      <c r="K343" s="21">
        <f t="shared" si="48"/>
        <v>59.80769230769231</v>
      </c>
      <c r="L343" s="21">
        <f t="shared" si="49"/>
        <v>2488</v>
      </c>
      <c r="M343" s="54">
        <f t="shared" si="50"/>
        <v>174160</v>
      </c>
    </row>
    <row r="344" spans="1:13" ht="12.75">
      <c r="A344" s="19">
        <v>331</v>
      </c>
      <c r="B344" s="42">
        <v>4820085745230</v>
      </c>
      <c r="C344" s="22" t="s">
        <v>211</v>
      </c>
      <c r="D344" s="83" t="s">
        <v>148</v>
      </c>
      <c r="E344" s="20" t="s">
        <v>10</v>
      </c>
      <c r="F344" s="20">
        <v>2</v>
      </c>
      <c r="G344" s="20">
        <v>112</v>
      </c>
      <c r="H344" s="139">
        <v>1122</v>
      </c>
      <c r="I344" s="130">
        <f>H344/2.5</f>
        <v>448.8</v>
      </c>
      <c r="J344" s="28" t="s">
        <v>19</v>
      </c>
      <c r="K344" s="21">
        <f t="shared" si="48"/>
        <v>56.1</v>
      </c>
      <c r="L344" s="21">
        <f t="shared" si="49"/>
        <v>2244</v>
      </c>
      <c r="M344" s="54">
        <f t="shared" si="50"/>
        <v>125664</v>
      </c>
    </row>
    <row r="345" spans="1:13" ht="12.75">
      <c r="A345" s="19">
        <v>332</v>
      </c>
      <c r="B345" s="102">
        <v>2000000000969</v>
      </c>
      <c r="C345" s="51" t="s">
        <v>294</v>
      </c>
      <c r="D345" s="83" t="s">
        <v>20</v>
      </c>
      <c r="E345" s="20" t="s">
        <v>10</v>
      </c>
      <c r="F345" s="20">
        <v>1</v>
      </c>
      <c r="G345" s="20">
        <v>44</v>
      </c>
      <c r="H345" s="139">
        <v>4031</v>
      </c>
      <c r="I345" s="130">
        <f>H345/9</f>
        <v>447.8888888888889</v>
      </c>
      <c r="J345" s="28" t="s">
        <v>19</v>
      </c>
      <c r="K345" s="21">
        <f t="shared" si="48"/>
        <v>55.986111111111114</v>
      </c>
      <c r="L345" s="21">
        <f t="shared" si="49"/>
        <v>4031</v>
      </c>
      <c r="M345" s="54">
        <f t="shared" si="50"/>
        <v>177364</v>
      </c>
    </row>
    <row r="346" spans="1:13" ht="12.75">
      <c r="A346" s="19">
        <v>333</v>
      </c>
      <c r="B346" s="42">
        <v>4820085745209</v>
      </c>
      <c r="C346" s="22" t="s">
        <v>212</v>
      </c>
      <c r="D346" s="83" t="s">
        <v>267</v>
      </c>
      <c r="E346" s="20" t="s">
        <v>10</v>
      </c>
      <c r="F346" s="20" t="s">
        <v>25</v>
      </c>
      <c r="G346" s="20">
        <v>560</v>
      </c>
      <c r="H346" s="139">
        <v>311</v>
      </c>
      <c r="I346" s="130">
        <f>H346/0.65</f>
        <v>478.46153846153845</v>
      </c>
      <c r="J346" s="28" t="s">
        <v>19</v>
      </c>
      <c r="K346" s="21">
        <f t="shared" si="48"/>
        <v>59.80769230769231</v>
      </c>
      <c r="L346" s="21">
        <f t="shared" si="49"/>
        <v>2488</v>
      </c>
      <c r="M346" s="54">
        <f t="shared" si="50"/>
        <v>174160</v>
      </c>
    </row>
    <row r="347" spans="1:13" ht="12.75">
      <c r="A347" s="19">
        <v>334</v>
      </c>
      <c r="B347" s="102">
        <v>2000000000970</v>
      </c>
      <c r="C347" s="51" t="s">
        <v>295</v>
      </c>
      <c r="D347" s="83" t="s">
        <v>20</v>
      </c>
      <c r="E347" s="20" t="s">
        <v>10</v>
      </c>
      <c r="F347" s="20">
        <v>1</v>
      </c>
      <c r="G347" s="20">
        <v>44</v>
      </c>
      <c r="H347" s="139">
        <v>4031</v>
      </c>
      <c r="I347" s="130">
        <f>H347/9</f>
        <v>447.8888888888889</v>
      </c>
      <c r="J347" s="28" t="s">
        <v>19</v>
      </c>
      <c r="K347" s="21">
        <f t="shared" si="48"/>
        <v>55.986111111111114</v>
      </c>
      <c r="L347" s="21">
        <f t="shared" si="49"/>
        <v>4031</v>
      </c>
      <c r="M347" s="54">
        <f t="shared" si="50"/>
        <v>177364</v>
      </c>
    </row>
    <row r="348" spans="1:13" ht="12.75">
      <c r="A348" s="19">
        <v>335</v>
      </c>
      <c r="B348" s="42">
        <v>4820085745162</v>
      </c>
      <c r="C348" s="22" t="s">
        <v>208</v>
      </c>
      <c r="D348" s="83" t="s">
        <v>267</v>
      </c>
      <c r="E348" s="20" t="s">
        <v>10</v>
      </c>
      <c r="F348" s="20" t="s">
        <v>25</v>
      </c>
      <c r="G348" s="20">
        <v>560</v>
      </c>
      <c r="H348" s="139">
        <v>311</v>
      </c>
      <c r="I348" s="130">
        <f>H348/0.65</f>
        <v>478.46153846153845</v>
      </c>
      <c r="J348" s="28" t="s">
        <v>19</v>
      </c>
      <c r="K348" s="21">
        <f t="shared" si="48"/>
        <v>59.80769230769231</v>
      </c>
      <c r="L348" s="21">
        <f t="shared" si="49"/>
        <v>2488</v>
      </c>
      <c r="M348" s="54">
        <f t="shared" si="50"/>
        <v>174160</v>
      </c>
    </row>
    <row r="349" spans="1:13" ht="12.75">
      <c r="A349" s="19">
        <v>336</v>
      </c>
      <c r="B349" s="102">
        <v>2000000000971</v>
      </c>
      <c r="C349" s="51" t="s">
        <v>296</v>
      </c>
      <c r="D349" s="83" t="s">
        <v>20</v>
      </c>
      <c r="E349" s="20" t="s">
        <v>10</v>
      </c>
      <c r="F349" s="20">
        <v>1</v>
      </c>
      <c r="G349" s="20">
        <v>44</v>
      </c>
      <c r="H349" s="139">
        <v>4031</v>
      </c>
      <c r="I349" s="130">
        <f>H349/9</f>
        <v>447.8888888888889</v>
      </c>
      <c r="J349" s="28" t="s">
        <v>19</v>
      </c>
      <c r="K349" s="21">
        <f t="shared" si="48"/>
        <v>55.986111111111114</v>
      </c>
      <c r="L349" s="21">
        <f t="shared" si="49"/>
        <v>4031</v>
      </c>
      <c r="M349" s="54">
        <f t="shared" si="50"/>
        <v>177364</v>
      </c>
    </row>
    <row r="350" spans="1:13" ht="12.75">
      <c r="A350" s="19">
        <v>337</v>
      </c>
      <c r="B350" s="74" t="s">
        <v>204</v>
      </c>
      <c r="C350" s="74"/>
      <c r="D350" s="80"/>
      <c r="E350" s="74"/>
      <c r="F350" s="74"/>
      <c r="G350" s="74"/>
      <c r="H350" s="141"/>
      <c r="I350" s="120"/>
      <c r="J350" s="74"/>
      <c r="K350" s="74"/>
      <c r="L350" s="74"/>
      <c r="M350" s="74"/>
    </row>
    <row r="351" spans="1:13" ht="12.75">
      <c r="A351" s="19">
        <v>338</v>
      </c>
      <c r="B351" s="3">
        <v>4820085742642</v>
      </c>
      <c r="C351" s="22" t="s">
        <v>230</v>
      </c>
      <c r="D351" s="83" t="s">
        <v>268</v>
      </c>
      <c r="E351" s="20" t="s">
        <v>10</v>
      </c>
      <c r="F351" s="20" t="s">
        <v>25</v>
      </c>
      <c r="G351" s="20">
        <v>640</v>
      </c>
      <c r="H351" s="139">
        <v>246</v>
      </c>
      <c r="I351" s="130">
        <f>H351/0.75</f>
        <v>328</v>
      </c>
      <c r="J351" s="28" t="s">
        <v>55</v>
      </c>
      <c r="K351" s="21">
        <f aca="true" t="shared" si="51" ref="K351:K385">I351/9</f>
        <v>36.44444444444444</v>
      </c>
      <c r="L351" s="21">
        <f aca="true" t="shared" si="52" ref="L351:L386">H351*F351</f>
        <v>1968</v>
      </c>
      <c r="M351" s="54">
        <f aca="true" t="shared" si="53" ref="M351:M386">H351*G351</f>
        <v>157440</v>
      </c>
    </row>
    <row r="352" spans="1:13" ht="12.75">
      <c r="A352" s="19">
        <v>339</v>
      </c>
      <c r="B352" s="3">
        <v>4820085742659</v>
      </c>
      <c r="C352" s="22" t="s">
        <v>230</v>
      </c>
      <c r="D352" s="83" t="s">
        <v>269</v>
      </c>
      <c r="E352" s="20" t="s">
        <v>10</v>
      </c>
      <c r="F352" s="20">
        <v>2</v>
      </c>
      <c r="G352" s="20">
        <v>168</v>
      </c>
      <c r="H352" s="139">
        <v>815</v>
      </c>
      <c r="I352" s="130">
        <f>H352/2.7</f>
        <v>301.85185185185185</v>
      </c>
      <c r="J352" s="28" t="s">
        <v>55</v>
      </c>
      <c r="K352" s="21">
        <f t="shared" si="51"/>
        <v>33.53909465020576</v>
      </c>
      <c r="L352" s="21">
        <f t="shared" si="52"/>
        <v>1630</v>
      </c>
      <c r="M352" s="54">
        <f t="shared" si="53"/>
        <v>136920</v>
      </c>
    </row>
    <row r="353" spans="1:13" ht="12.75">
      <c r="A353" s="19">
        <v>340</v>
      </c>
      <c r="B353" s="3">
        <v>4820085742666</v>
      </c>
      <c r="C353" s="22" t="s">
        <v>230</v>
      </c>
      <c r="D353" s="83" t="s">
        <v>58</v>
      </c>
      <c r="E353" s="20" t="s">
        <v>10</v>
      </c>
      <c r="F353" s="20">
        <v>1</v>
      </c>
      <c r="G353" s="20">
        <v>48</v>
      </c>
      <c r="H353" s="139">
        <v>2909</v>
      </c>
      <c r="I353" s="130">
        <f>H353/10</f>
        <v>290.9</v>
      </c>
      <c r="J353" s="28" t="s">
        <v>55</v>
      </c>
      <c r="K353" s="21">
        <f t="shared" si="51"/>
        <v>32.32222222222222</v>
      </c>
      <c r="L353" s="21">
        <f t="shared" si="52"/>
        <v>2909</v>
      </c>
      <c r="M353" s="54">
        <f t="shared" si="53"/>
        <v>139632</v>
      </c>
    </row>
    <row r="354" spans="1:13" s="9" customFormat="1" ht="12.75">
      <c r="A354" s="19">
        <v>341</v>
      </c>
      <c r="B354" s="71">
        <v>2000000000862</v>
      </c>
      <c r="C354" s="51" t="s">
        <v>231</v>
      </c>
      <c r="D354" s="83" t="s">
        <v>283</v>
      </c>
      <c r="E354" s="20" t="s">
        <v>10</v>
      </c>
      <c r="F354" s="20">
        <v>1</v>
      </c>
      <c r="G354" s="20">
        <v>22</v>
      </c>
      <c r="H354" s="139">
        <v>5783</v>
      </c>
      <c r="I354" s="130">
        <f>H354/20</f>
        <v>289.15</v>
      </c>
      <c r="J354" s="28" t="s">
        <v>55</v>
      </c>
      <c r="K354" s="21">
        <f t="shared" si="51"/>
        <v>32.12777777777777</v>
      </c>
      <c r="L354" s="21">
        <f t="shared" si="52"/>
        <v>5783</v>
      </c>
      <c r="M354" s="54">
        <f t="shared" si="53"/>
        <v>127226</v>
      </c>
    </row>
    <row r="355" spans="1:13" ht="12.75">
      <c r="A355" s="19">
        <v>342</v>
      </c>
      <c r="B355" s="41">
        <v>4820085744158</v>
      </c>
      <c r="C355" s="22" t="s">
        <v>232</v>
      </c>
      <c r="D355" s="83" t="s">
        <v>268</v>
      </c>
      <c r="E355" s="20" t="s">
        <v>10</v>
      </c>
      <c r="F355" s="20" t="s">
        <v>25</v>
      </c>
      <c r="G355" s="20">
        <v>640</v>
      </c>
      <c r="H355" s="139">
        <v>242</v>
      </c>
      <c r="I355" s="130">
        <f>H355/0.75</f>
        <v>322.6666666666667</v>
      </c>
      <c r="J355" s="28" t="s">
        <v>55</v>
      </c>
      <c r="K355" s="21">
        <f t="shared" si="51"/>
        <v>35.851851851851855</v>
      </c>
      <c r="L355" s="21">
        <f t="shared" si="52"/>
        <v>1936</v>
      </c>
      <c r="M355" s="54">
        <f t="shared" si="53"/>
        <v>154880</v>
      </c>
    </row>
    <row r="356" spans="1:13" ht="12.75">
      <c r="A356" s="19">
        <v>343</v>
      </c>
      <c r="B356" s="41">
        <v>4820085744165</v>
      </c>
      <c r="C356" s="22" t="s">
        <v>232</v>
      </c>
      <c r="D356" s="83" t="s">
        <v>269</v>
      </c>
      <c r="E356" s="20" t="s">
        <v>10</v>
      </c>
      <c r="F356" s="20">
        <v>2</v>
      </c>
      <c r="G356" s="20">
        <v>168</v>
      </c>
      <c r="H356" s="139">
        <v>794</v>
      </c>
      <c r="I356" s="130">
        <f>H356/2.7</f>
        <v>294.0740740740741</v>
      </c>
      <c r="J356" s="28" t="s">
        <v>55</v>
      </c>
      <c r="K356" s="21">
        <f t="shared" si="51"/>
        <v>32.674897119341566</v>
      </c>
      <c r="L356" s="21">
        <f t="shared" si="52"/>
        <v>1588</v>
      </c>
      <c r="M356" s="54">
        <f t="shared" si="53"/>
        <v>133392</v>
      </c>
    </row>
    <row r="357" spans="1:13" ht="12.75">
      <c r="A357" s="19">
        <v>344</v>
      </c>
      <c r="B357" s="41">
        <v>4820085744172</v>
      </c>
      <c r="C357" s="51" t="s">
        <v>233</v>
      </c>
      <c r="D357" s="83" t="s">
        <v>58</v>
      </c>
      <c r="E357" s="20" t="s">
        <v>10</v>
      </c>
      <c r="F357" s="20">
        <v>1</v>
      </c>
      <c r="G357" s="20">
        <v>48</v>
      </c>
      <c r="H357" s="139">
        <v>2895</v>
      </c>
      <c r="I357" s="130">
        <f>H357/10</f>
        <v>289.5</v>
      </c>
      <c r="J357" s="28" t="s">
        <v>55</v>
      </c>
      <c r="K357" s="21">
        <f t="shared" si="51"/>
        <v>32.166666666666664</v>
      </c>
      <c r="L357" s="21">
        <f t="shared" si="52"/>
        <v>2895</v>
      </c>
      <c r="M357" s="54">
        <f t="shared" si="53"/>
        <v>138960</v>
      </c>
    </row>
    <row r="358" spans="1:13" s="9" customFormat="1" ht="12.75">
      <c r="A358" s="19">
        <v>345</v>
      </c>
      <c r="B358" s="71">
        <v>2000000000879</v>
      </c>
      <c r="C358" s="51" t="s">
        <v>233</v>
      </c>
      <c r="D358" s="83" t="s">
        <v>283</v>
      </c>
      <c r="E358" s="20" t="s">
        <v>10</v>
      </c>
      <c r="F358" s="20">
        <v>1</v>
      </c>
      <c r="G358" s="20">
        <v>22</v>
      </c>
      <c r="H358" s="139">
        <v>5753</v>
      </c>
      <c r="I358" s="130">
        <f>H358/20</f>
        <v>287.65</v>
      </c>
      <c r="J358" s="28" t="s">
        <v>55</v>
      </c>
      <c r="K358" s="21">
        <f>I358/9</f>
        <v>31.96111111111111</v>
      </c>
      <c r="L358" s="21">
        <f t="shared" si="52"/>
        <v>5753</v>
      </c>
      <c r="M358" s="54">
        <f t="shared" si="53"/>
        <v>126566</v>
      </c>
    </row>
    <row r="359" spans="1:13" ht="12.75">
      <c r="A359" s="19">
        <v>346</v>
      </c>
      <c r="B359" s="3">
        <v>4820085742345</v>
      </c>
      <c r="C359" s="66" t="s">
        <v>222</v>
      </c>
      <c r="D359" s="83" t="s">
        <v>268</v>
      </c>
      <c r="E359" s="20" t="s">
        <v>10</v>
      </c>
      <c r="F359" s="20" t="s">
        <v>25</v>
      </c>
      <c r="G359" s="20">
        <v>640</v>
      </c>
      <c r="H359" s="139">
        <v>251</v>
      </c>
      <c r="I359" s="130">
        <f>H359/0.75</f>
        <v>334.6666666666667</v>
      </c>
      <c r="J359" s="28" t="s">
        <v>55</v>
      </c>
      <c r="K359" s="21">
        <f t="shared" si="51"/>
        <v>37.18518518518519</v>
      </c>
      <c r="L359" s="21">
        <f t="shared" si="52"/>
        <v>2008</v>
      </c>
      <c r="M359" s="54">
        <f t="shared" si="53"/>
        <v>160640</v>
      </c>
    </row>
    <row r="360" spans="1:13" ht="12.75">
      <c r="A360" s="19">
        <v>347</v>
      </c>
      <c r="B360" s="3">
        <v>4820085742352</v>
      </c>
      <c r="C360" s="66" t="s">
        <v>222</v>
      </c>
      <c r="D360" s="83" t="s">
        <v>269</v>
      </c>
      <c r="E360" s="20" t="s">
        <v>10</v>
      </c>
      <c r="F360" s="20">
        <v>2</v>
      </c>
      <c r="G360" s="20">
        <v>168</v>
      </c>
      <c r="H360" s="139">
        <v>819</v>
      </c>
      <c r="I360" s="130">
        <f>H360/2.7</f>
        <v>303.3333333333333</v>
      </c>
      <c r="J360" s="28" t="s">
        <v>55</v>
      </c>
      <c r="K360" s="21">
        <f t="shared" si="51"/>
        <v>33.7037037037037</v>
      </c>
      <c r="L360" s="21">
        <f t="shared" si="52"/>
        <v>1638</v>
      </c>
      <c r="M360" s="54">
        <f t="shared" si="53"/>
        <v>137592</v>
      </c>
    </row>
    <row r="361" spans="1:13" ht="12.75">
      <c r="A361" s="19">
        <v>348</v>
      </c>
      <c r="B361" s="3">
        <v>4820085742604</v>
      </c>
      <c r="C361" s="66" t="s">
        <v>222</v>
      </c>
      <c r="D361" s="83" t="s">
        <v>58</v>
      </c>
      <c r="E361" s="20" t="s">
        <v>10</v>
      </c>
      <c r="F361" s="20">
        <v>1</v>
      </c>
      <c r="G361" s="20">
        <v>48</v>
      </c>
      <c r="H361" s="139">
        <v>2992</v>
      </c>
      <c r="I361" s="130">
        <f>H361/10</f>
        <v>299.2</v>
      </c>
      <c r="J361" s="28" t="s">
        <v>55</v>
      </c>
      <c r="K361" s="21">
        <f t="shared" si="51"/>
        <v>33.24444444444444</v>
      </c>
      <c r="L361" s="21">
        <f t="shared" si="52"/>
        <v>2992</v>
      </c>
      <c r="M361" s="54">
        <f t="shared" si="53"/>
        <v>143616</v>
      </c>
    </row>
    <row r="362" spans="1:13" s="9" customFormat="1" ht="12.75">
      <c r="A362" s="19">
        <v>349</v>
      </c>
      <c r="B362" s="71">
        <v>2000000000886</v>
      </c>
      <c r="C362" s="69" t="s">
        <v>223</v>
      </c>
      <c r="D362" s="83" t="s">
        <v>283</v>
      </c>
      <c r="E362" s="20" t="s">
        <v>10</v>
      </c>
      <c r="F362" s="20">
        <v>1</v>
      </c>
      <c r="G362" s="20">
        <v>22</v>
      </c>
      <c r="H362" s="139">
        <v>5950</v>
      </c>
      <c r="I362" s="130">
        <f>H362/20</f>
        <v>297.5</v>
      </c>
      <c r="J362" s="28" t="s">
        <v>55</v>
      </c>
      <c r="K362" s="21">
        <f>I362/9</f>
        <v>33.05555555555556</v>
      </c>
      <c r="L362" s="21">
        <f t="shared" si="52"/>
        <v>5950</v>
      </c>
      <c r="M362" s="54">
        <f t="shared" si="53"/>
        <v>130900</v>
      </c>
    </row>
    <row r="363" spans="1:13" ht="12.75">
      <c r="A363" s="19">
        <v>350</v>
      </c>
      <c r="B363" s="3">
        <v>4820085742321</v>
      </c>
      <c r="C363" s="66" t="s">
        <v>224</v>
      </c>
      <c r="D363" s="83" t="s">
        <v>268</v>
      </c>
      <c r="E363" s="20" t="s">
        <v>10</v>
      </c>
      <c r="F363" s="20" t="s">
        <v>25</v>
      </c>
      <c r="G363" s="20">
        <v>640</v>
      </c>
      <c r="H363" s="139">
        <v>219</v>
      </c>
      <c r="I363" s="130">
        <f>H363/0.75</f>
        <v>292</v>
      </c>
      <c r="J363" s="28" t="s">
        <v>55</v>
      </c>
      <c r="K363" s="21">
        <f t="shared" si="51"/>
        <v>32.44444444444444</v>
      </c>
      <c r="L363" s="21">
        <f t="shared" si="52"/>
        <v>1752</v>
      </c>
      <c r="M363" s="54">
        <f t="shared" si="53"/>
        <v>140160</v>
      </c>
    </row>
    <row r="364" spans="1:13" ht="12.75">
      <c r="A364" s="19">
        <v>351</v>
      </c>
      <c r="B364" s="3">
        <v>4820085742338</v>
      </c>
      <c r="C364" s="66" t="s">
        <v>224</v>
      </c>
      <c r="D364" s="83" t="s">
        <v>269</v>
      </c>
      <c r="E364" s="20" t="s">
        <v>10</v>
      </c>
      <c r="F364" s="20">
        <v>2</v>
      </c>
      <c r="G364" s="20">
        <v>168</v>
      </c>
      <c r="H364" s="139">
        <v>697</v>
      </c>
      <c r="I364" s="130">
        <f>H364/2.7</f>
        <v>258.14814814814815</v>
      </c>
      <c r="J364" s="28" t="s">
        <v>55</v>
      </c>
      <c r="K364" s="21">
        <f t="shared" si="51"/>
        <v>28.68312757201646</v>
      </c>
      <c r="L364" s="21">
        <f t="shared" si="52"/>
        <v>1394</v>
      </c>
      <c r="M364" s="54">
        <f t="shared" si="53"/>
        <v>117096</v>
      </c>
    </row>
    <row r="365" spans="1:13" ht="12.75">
      <c r="A365" s="19">
        <v>352</v>
      </c>
      <c r="B365" s="3">
        <v>4820085742611</v>
      </c>
      <c r="C365" s="66" t="s">
        <v>224</v>
      </c>
      <c r="D365" s="83" t="s">
        <v>58</v>
      </c>
      <c r="E365" s="20" t="s">
        <v>10</v>
      </c>
      <c r="F365" s="20">
        <v>1</v>
      </c>
      <c r="G365" s="20">
        <v>48</v>
      </c>
      <c r="H365" s="139">
        <v>2537</v>
      </c>
      <c r="I365" s="130">
        <f>H365/10</f>
        <v>253.7</v>
      </c>
      <c r="J365" s="28" t="s">
        <v>55</v>
      </c>
      <c r="K365" s="21">
        <f t="shared" si="51"/>
        <v>28.188888888888886</v>
      </c>
      <c r="L365" s="21">
        <f t="shared" si="52"/>
        <v>2537</v>
      </c>
      <c r="M365" s="54">
        <f t="shared" si="53"/>
        <v>121776</v>
      </c>
    </row>
    <row r="366" spans="1:13" s="9" customFormat="1" ht="12.75">
      <c r="A366" s="19">
        <v>353</v>
      </c>
      <c r="B366" s="71">
        <v>2000000000893</v>
      </c>
      <c r="C366" s="69" t="s">
        <v>225</v>
      </c>
      <c r="D366" s="83" t="s">
        <v>283</v>
      </c>
      <c r="E366" s="20" t="s">
        <v>10</v>
      </c>
      <c r="F366" s="20">
        <v>1</v>
      </c>
      <c r="G366" s="20">
        <v>22</v>
      </c>
      <c r="H366" s="139">
        <v>5038</v>
      </c>
      <c r="I366" s="130">
        <f>H366/20</f>
        <v>251.9</v>
      </c>
      <c r="J366" s="28" t="s">
        <v>55</v>
      </c>
      <c r="K366" s="21">
        <f>I366/9</f>
        <v>27.98888888888889</v>
      </c>
      <c r="L366" s="21">
        <f t="shared" si="52"/>
        <v>5038</v>
      </c>
      <c r="M366" s="54">
        <f t="shared" si="53"/>
        <v>110836</v>
      </c>
    </row>
    <row r="367" spans="1:13" ht="12.75">
      <c r="A367" s="19">
        <v>354</v>
      </c>
      <c r="B367" s="3">
        <v>4820085742307</v>
      </c>
      <c r="C367" s="66" t="s">
        <v>226</v>
      </c>
      <c r="D367" s="83" t="s">
        <v>268</v>
      </c>
      <c r="E367" s="20" t="s">
        <v>10</v>
      </c>
      <c r="F367" s="20" t="s">
        <v>25</v>
      </c>
      <c r="G367" s="20">
        <v>640</v>
      </c>
      <c r="H367" s="139">
        <v>221</v>
      </c>
      <c r="I367" s="130">
        <f>H367/0.75</f>
        <v>294.6666666666667</v>
      </c>
      <c r="J367" s="28" t="s">
        <v>55</v>
      </c>
      <c r="K367" s="21">
        <f t="shared" si="51"/>
        <v>32.74074074074074</v>
      </c>
      <c r="L367" s="21">
        <f t="shared" si="52"/>
        <v>1768</v>
      </c>
      <c r="M367" s="54">
        <f t="shared" si="53"/>
        <v>141440</v>
      </c>
    </row>
    <row r="368" spans="1:13" ht="12.75">
      <c r="A368" s="19">
        <v>355</v>
      </c>
      <c r="B368" s="3">
        <v>4820085742314</v>
      </c>
      <c r="C368" s="66" t="s">
        <v>226</v>
      </c>
      <c r="D368" s="83" t="s">
        <v>269</v>
      </c>
      <c r="E368" s="20" t="s">
        <v>10</v>
      </c>
      <c r="F368" s="20">
        <v>2</v>
      </c>
      <c r="G368" s="20">
        <v>168</v>
      </c>
      <c r="H368" s="139">
        <v>709</v>
      </c>
      <c r="I368" s="130">
        <f>H368/2.7</f>
        <v>262.59259259259255</v>
      </c>
      <c r="J368" s="28" t="s">
        <v>55</v>
      </c>
      <c r="K368" s="21">
        <f t="shared" si="51"/>
        <v>29.176954732510282</v>
      </c>
      <c r="L368" s="21">
        <f t="shared" si="52"/>
        <v>1418</v>
      </c>
      <c r="M368" s="54">
        <f t="shared" si="53"/>
        <v>119112</v>
      </c>
    </row>
    <row r="369" spans="1:13" ht="12.75">
      <c r="A369" s="19">
        <v>356</v>
      </c>
      <c r="B369" s="3">
        <v>4820085742628</v>
      </c>
      <c r="C369" s="66" t="s">
        <v>226</v>
      </c>
      <c r="D369" s="83" t="s">
        <v>58</v>
      </c>
      <c r="E369" s="20" t="s">
        <v>10</v>
      </c>
      <c r="F369" s="20">
        <v>1</v>
      </c>
      <c r="G369" s="20">
        <v>48</v>
      </c>
      <c r="H369" s="139">
        <v>2595</v>
      </c>
      <c r="I369" s="130">
        <f>H369/10</f>
        <v>259.5</v>
      </c>
      <c r="J369" s="28" t="s">
        <v>55</v>
      </c>
      <c r="K369" s="21">
        <f t="shared" si="51"/>
        <v>28.833333333333332</v>
      </c>
      <c r="L369" s="21">
        <f t="shared" si="52"/>
        <v>2595</v>
      </c>
      <c r="M369" s="54">
        <f t="shared" si="53"/>
        <v>124560</v>
      </c>
    </row>
    <row r="370" spans="1:13" s="9" customFormat="1" ht="12.75">
      <c r="A370" s="19">
        <v>357</v>
      </c>
      <c r="B370" s="71">
        <v>2000000000909</v>
      </c>
      <c r="C370" s="69" t="s">
        <v>227</v>
      </c>
      <c r="D370" s="83" t="s">
        <v>283</v>
      </c>
      <c r="E370" s="20" t="s">
        <v>10</v>
      </c>
      <c r="F370" s="20">
        <v>1</v>
      </c>
      <c r="G370" s="20">
        <v>22</v>
      </c>
      <c r="H370" s="139">
        <v>5153</v>
      </c>
      <c r="I370" s="130">
        <f>H370/20</f>
        <v>257.65</v>
      </c>
      <c r="J370" s="28" t="s">
        <v>55</v>
      </c>
      <c r="K370" s="21">
        <f>I370/9</f>
        <v>28.627777777777776</v>
      </c>
      <c r="L370" s="21">
        <f t="shared" si="52"/>
        <v>5153</v>
      </c>
      <c r="M370" s="54">
        <f t="shared" si="53"/>
        <v>113366</v>
      </c>
    </row>
    <row r="371" spans="1:13" ht="12.75">
      <c r="A371" s="19">
        <v>358</v>
      </c>
      <c r="B371" s="42">
        <v>4820085745599</v>
      </c>
      <c r="C371" s="66" t="s">
        <v>236</v>
      </c>
      <c r="D371" s="83" t="s">
        <v>268</v>
      </c>
      <c r="E371" s="20" t="s">
        <v>10</v>
      </c>
      <c r="F371" s="20" t="s">
        <v>25</v>
      </c>
      <c r="G371" s="20">
        <v>640</v>
      </c>
      <c r="H371" s="139">
        <v>251</v>
      </c>
      <c r="I371" s="130">
        <f>H371/0.75</f>
        <v>334.6666666666667</v>
      </c>
      <c r="J371" s="28" t="s">
        <v>55</v>
      </c>
      <c r="K371" s="21">
        <f>I371/9</f>
        <v>37.18518518518519</v>
      </c>
      <c r="L371" s="21">
        <f t="shared" si="52"/>
        <v>2008</v>
      </c>
      <c r="M371" s="54">
        <f t="shared" si="53"/>
        <v>160640</v>
      </c>
    </row>
    <row r="372" spans="1:13" ht="12.75">
      <c r="A372" s="19">
        <v>359</v>
      </c>
      <c r="B372" s="42">
        <v>4820085745568</v>
      </c>
      <c r="C372" s="66" t="s">
        <v>236</v>
      </c>
      <c r="D372" s="83" t="s">
        <v>269</v>
      </c>
      <c r="E372" s="20" t="s">
        <v>10</v>
      </c>
      <c r="F372" s="20">
        <v>2</v>
      </c>
      <c r="G372" s="20">
        <v>168</v>
      </c>
      <c r="H372" s="139">
        <v>820</v>
      </c>
      <c r="I372" s="130">
        <f>H372/2.7</f>
        <v>303.7037037037037</v>
      </c>
      <c r="J372" s="28" t="s">
        <v>55</v>
      </c>
      <c r="K372" s="21">
        <f>I372/9</f>
        <v>33.74485596707819</v>
      </c>
      <c r="L372" s="21">
        <f t="shared" si="52"/>
        <v>1640</v>
      </c>
      <c r="M372" s="54">
        <f t="shared" si="53"/>
        <v>137760</v>
      </c>
    </row>
    <row r="373" spans="1:13" ht="12.75">
      <c r="A373" s="19">
        <v>360</v>
      </c>
      <c r="B373" s="48">
        <v>2000000000503</v>
      </c>
      <c r="C373" s="69" t="s">
        <v>237</v>
      </c>
      <c r="D373" s="83" t="s">
        <v>58</v>
      </c>
      <c r="E373" s="20" t="s">
        <v>10</v>
      </c>
      <c r="F373" s="20">
        <v>1</v>
      </c>
      <c r="G373" s="20">
        <v>48</v>
      </c>
      <c r="H373" s="139">
        <v>2992</v>
      </c>
      <c r="I373" s="130">
        <f>H373/10</f>
        <v>299.2</v>
      </c>
      <c r="J373" s="28" t="s">
        <v>55</v>
      </c>
      <c r="K373" s="21">
        <f>I373/9</f>
        <v>33.24444444444444</v>
      </c>
      <c r="L373" s="21">
        <f t="shared" si="52"/>
        <v>2992</v>
      </c>
      <c r="M373" s="54">
        <f t="shared" si="53"/>
        <v>143616</v>
      </c>
    </row>
    <row r="374" spans="1:13" s="9" customFormat="1" ht="12.75">
      <c r="A374" s="19">
        <v>361</v>
      </c>
      <c r="B374" s="71">
        <v>2000000000916</v>
      </c>
      <c r="C374" s="69" t="s">
        <v>237</v>
      </c>
      <c r="D374" s="83" t="s">
        <v>283</v>
      </c>
      <c r="E374" s="20" t="s">
        <v>10</v>
      </c>
      <c r="F374" s="20">
        <v>1</v>
      </c>
      <c r="G374" s="20">
        <v>22</v>
      </c>
      <c r="H374" s="139">
        <v>5950</v>
      </c>
      <c r="I374" s="130">
        <f>H374/20</f>
        <v>297.5</v>
      </c>
      <c r="J374" s="28" t="s">
        <v>55</v>
      </c>
      <c r="K374" s="21">
        <f>I374/9</f>
        <v>33.05555555555556</v>
      </c>
      <c r="L374" s="21">
        <f t="shared" si="52"/>
        <v>5950</v>
      </c>
      <c r="M374" s="54">
        <f t="shared" si="53"/>
        <v>130900</v>
      </c>
    </row>
    <row r="375" spans="1:13" ht="12.75">
      <c r="A375" s="19">
        <v>362</v>
      </c>
      <c r="B375" s="3">
        <v>4820085742451</v>
      </c>
      <c r="C375" s="66" t="s">
        <v>228</v>
      </c>
      <c r="D375" s="83" t="s">
        <v>270</v>
      </c>
      <c r="E375" s="20" t="s">
        <v>10</v>
      </c>
      <c r="F375" s="20" t="s">
        <v>25</v>
      </c>
      <c r="G375" s="20">
        <v>640</v>
      </c>
      <c r="H375" s="139">
        <v>251</v>
      </c>
      <c r="I375" s="130">
        <f>H375/0.65</f>
        <v>386.15384615384613</v>
      </c>
      <c r="J375" s="28" t="s">
        <v>55</v>
      </c>
      <c r="K375" s="21">
        <f t="shared" si="51"/>
        <v>42.9059829059829</v>
      </c>
      <c r="L375" s="21">
        <f t="shared" si="52"/>
        <v>2008</v>
      </c>
      <c r="M375" s="54">
        <f t="shared" si="53"/>
        <v>160640</v>
      </c>
    </row>
    <row r="376" spans="1:13" ht="12.75">
      <c r="A376" s="19">
        <v>363</v>
      </c>
      <c r="B376" s="3">
        <v>4820085742468</v>
      </c>
      <c r="C376" s="66" t="s">
        <v>228</v>
      </c>
      <c r="D376" s="83" t="s">
        <v>271</v>
      </c>
      <c r="E376" s="20" t="s">
        <v>10</v>
      </c>
      <c r="F376" s="20">
        <v>2</v>
      </c>
      <c r="G376" s="20">
        <v>168</v>
      </c>
      <c r="H376" s="139">
        <v>820</v>
      </c>
      <c r="I376" s="130">
        <f>H376/2.4</f>
        <v>341.6666666666667</v>
      </c>
      <c r="J376" s="28" t="s">
        <v>55</v>
      </c>
      <c r="K376" s="21">
        <f t="shared" si="51"/>
        <v>37.96296296296296</v>
      </c>
      <c r="L376" s="21">
        <f t="shared" si="52"/>
        <v>1640</v>
      </c>
      <c r="M376" s="54">
        <f t="shared" si="53"/>
        <v>137760</v>
      </c>
    </row>
    <row r="377" spans="1:13" ht="12.75">
      <c r="A377" s="19">
        <v>364</v>
      </c>
      <c r="B377" s="3">
        <v>4820085742598</v>
      </c>
      <c r="C377" s="66" t="s">
        <v>228</v>
      </c>
      <c r="D377" s="83" t="s">
        <v>58</v>
      </c>
      <c r="E377" s="20" t="s">
        <v>10</v>
      </c>
      <c r="F377" s="20">
        <v>1</v>
      </c>
      <c r="G377" s="20">
        <v>48</v>
      </c>
      <c r="H377" s="139">
        <v>3374</v>
      </c>
      <c r="I377" s="130">
        <f>H377/10</f>
        <v>337.4</v>
      </c>
      <c r="J377" s="28" t="s">
        <v>55</v>
      </c>
      <c r="K377" s="21">
        <f t="shared" si="51"/>
        <v>37.48888888888889</v>
      </c>
      <c r="L377" s="21">
        <f t="shared" si="52"/>
        <v>3374</v>
      </c>
      <c r="M377" s="54">
        <f t="shared" si="53"/>
        <v>161952</v>
      </c>
    </row>
    <row r="378" spans="1:13" s="9" customFormat="1" ht="12.75">
      <c r="A378" s="19">
        <v>365</v>
      </c>
      <c r="B378" s="71">
        <v>2000000000923</v>
      </c>
      <c r="C378" s="69" t="s">
        <v>229</v>
      </c>
      <c r="D378" s="83" t="s">
        <v>283</v>
      </c>
      <c r="E378" s="20" t="s">
        <v>10</v>
      </c>
      <c r="F378" s="20">
        <v>1</v>
      </c>
      <c r="G378" s="20">
        <v>22</v>
      </c>
      <c r="H378" s="139">
        <v>6714</v>
      </c>
      <c r="I378" s="130">
        <f>H378/20</f>
        <v>335.7</v>
      </c>
      <c r="J378" s="28" t="s">
        <v>55</v>
      </c>
      <c r="K378" s="21">
        <f>I378/9</f>
        <v>37.3</v>
      </c>
      <c r="L378" s="21">
        <f t="shared" si="52"/>
        <v>6714</v>
      </c>
      <c r="M378" s="54">
        <f t="shared" si="53"/>
        <v>147708</v>
      </c>
    </row>
    <row r="379" spans="1:13" ht="12.75">
      <c r="A379" s="19">
        <v>366</v>
      </c>
      <c r="B379" s="42">
        <v>4820085745575</v>
      </c>
      <c r="C379" s="66" t="s">
        <v>238</v>
      </c>
      <c r="D379" s="83" t="s">
        <v>268</v>
      </c>
      <c r="E379" s="20" t="s">
        <v>10</v>
      </c>
      <c r="F379" s="20" t="s">
        <v>25</v>
      </c>
      <c r="G379" s="20">
        <v>640</v>
      </c>
      <c r="H379" s="139">
        <v>219</v>
      </c>
      <c r="I379" s="130">
        <f>H379/0.75</f>
        <v>292</v>
      </c>
      <c r="J379" s="28" t="s">
        <v>55</v>
      </c>
      <c r="K379" s="21">
        <f t="shared" si="51"/>
        <v>32.44444444444444</v>
      </c>
      <c r="L379" s="21">
        <f t="shared" si="52"/>
        <v>1752</v>
      </c>
      <c r="M379" s="54">
        <f t="shared" si="53"/>
        <v>140160</v>
      </c>
    </row>
    <row r="380" spans="1:13" ht="12.75">
      <c r="A380" s="19">
        <v>367</v>
      </c>
      <c r="B380" s="42">
        <v>4820085745582</v>
      </c>
      <c r="C380" s="66" t="s">
        <v>238</v>
      </c>
      <c r="D380" s="83" t="s">
        <v>269</v>
      </c>
      <c r="E380" s="20" t="s">
        <v>10</v>
      </c>
      <c r="F380" s="20">
        <v>2</v>
      </c>
      <c r="G380" s="20">
        <v>168</v>
      </c>
      <c r="H380" s="139">
        <v>697</v>
      </c>
      <c r="I380" s="130">
        <f>H380/2.7</f>
        <v>258.14814814814815</v>
      </c>
      <c r="J380" s="28" t="s">
        <v>55</v>
      </c>
      <c r="K380" s="21">
        <f t="shared" si="51"/>
        <v>28.68312757201646</v>
      </c>
      <c r="L380" s="21">
        <f t="shared" si="52"/>
        <v>1394</v>
      </c>
      <c r="M380" s="54">
        <f t="shared" si="53"/>
        <v>117096</v>
      </c>
    </row>
    <row r="381" spans="1:13" ht="12.75">
      <c r="A381" s="19">
        <v>368</v>
      </c>
      <c r="B381" s="48">
        <v>2000000000527</v>
      </c>
      <c r="C381" s="69" t="s">
        <v>282</v>
      </c>
      <c r="D381" s="83" t="s">
        <v>58</v>
      </c>
      <c r="E381" s="20" t="s">
        <v>10</v>
      </c>
      <c r="F381" s="20">
        <v>1</v>
      </c>
      <c r="G381" s="20">
        <v>48</v>
      </c>
      <c r="H381" s="139">
        <v>2536</v>
      </c>
      <c r="I381" s="130">
        <f>H381/10</f>
        <v>253.6</v>
      </c>
      <c r="J381" s="28" t="s">
        <v>55</v>
      </c>
      <c r="K381" s="21">
        <f t="shared" si="51"/>
        <v>28.177777777777777</v>
      </c>
      <c r="L381" s="21">
        <f t="shared" si="52"/>
        <v>2536</v>
      </c>
      <c r="M381" s="54">
        <f t="shared" si="53"/>
        <v>121728</v>
      </c>
    </row>
    <row r="382" spans="1:13" s="9" customFormat="1" ht="12.75">
      <c r="A382" s="19">
        <v>369</v>
      </c>
      <c r="B382" s="71">
        <v>2000000000930</v>
      </c>
      <c r="C382" s="69" t="s">
        <v>282</v>
      </c>
      <c r="D382" s="83" t="s">
        <v>283</v>
      </c>
      <c r="E382" s="20" t="s">
        <v>10</v>
      </c>
      <c r="F382" s="20">
        <v>1</v>
      </c>
      <c r="G382" s="20">
        <v>22</v>
      </c>
      <c r="H382" s="139">
        <v>5038</v>
      </c>
      <c r="I382" s="130">
        <f>H382/20</f>
        <v>251.9</v>
      </c>
      <c r="J382" s="28" t="s">
        <v>55</v>
      </c>
      <c r="K382" s="21">
        <f>I382/9</f>
        <v>27.98888888888889</v>
      </c>
      <c r="L382" s="21">
        <f t="shared" si="52"/>
        <v>5038</v>
      </c>
      <c r="M382" s="54">
        <f t="shared" si="53"/>
        <v>110836</v>
      </c>
    </row>
    <row r="383" spans="1:13" ht="12.75">
      <c r="A383" s="19">
        <v>370</v>
      </c>
      <c r="B383" s="3">
        <v>4820085742284</v>
      </c>
      <c r="C383" s="22" t="s">
        <v>234</v>
      </c>
      <c r="D383" s="83" t="s">
        <v>268</v>
      </c>
      <c r="E383" s="20" t="s">
        <v>10</v>
      </c>
      <c r="F383" s="20" t="s">
        <v>25</v>
      </c>
      <c r="G383" s="20">
        <v>640</v>
      </c>
      <c r="H383" s="139">
        <v>219</v>
      </c>
      <c r="I383" s="130">
        <f>H383/0.75</f>
        <v>292</v>
      </c>
      <c r="J383" s="28" t="s">
        <v>55</v>
      </c>
      <c r="K383" s="21">
        <f t="shared" si="51"/>
        <v>32.44444444444444</v>
      </c>
      <c r="L383" s="21">
        <f t="shared" si="52"/>
        <v>1752</v>
      </c>
      <c r="M383" s="54">
        <f t="shared" si="53"/>
        <v>140160</v>
      </c>
    </row>
    <row r="384" spans="1:13" ht="12.75">
      <c r="A384" s="19">
        <v>371</v>
      </c>
      <c r="B384" s="3">
        <v>4820085742291</v>
      </c>
      <c r="C384" s="22" t="s">
        <v>234</v>
      </c>
      <c r="D384" s="83" t="s">
        <v>269</v>
      </c>
      <c r="E384" s="20" t="s">
        <v>10</v>
      </c>
      <c r="F384" s="20">
        <v>2</v>
      </c>
      <c r="G384" s="20">
        <v>168</v>
      </c>
      <c r="H384" s="139">
        <v>697</v>
      </c>
      <c r="I384" s="130">
        <f>H384/2.7</f>
        <v>258.14814814814815</v>
      </c>
      <c r="J384" s="28" t="s">
        <v>55</v>
      </c>
      <c r="K384" s="21">
        <f t="shared" si="51"/>
        <v>28.68312757201646</v>
      </c>
      <c r="L384" s="21">
        <f t="shared" si="52"/>
        <v>1394</v>
      </c>
      <c r="M384" s="54">
        <f t="shared" si="53"/>
        <v>117096</v>
      </c>
    </row>
    <row r="385" spans="1:13" ht="12.75">
      <c r="A385" s="19">
        <v>372</v>
      </c>
      <c r="B385" s="3">
        <v>4820085742635</v>
      </c>
      <c r="C385" s="22" t="s">
        <v>234</v>
      </c>
      <c r="D385" s="83" t="s">
        <v>58</v>
      </c>
      <c r="E385" s="20" t="s">
        <v>10</v>
      </c>
      <c r="F385" s="20">
        <v>1</v>
      </c>
      <c r="G385" s="20">
        <v>48</v>
      </c>
      <c r="H385" s="139">
        <v>2536</v>
      </c>
      <c r="I385" s="130">
        <f>H385/10</f>
        <v>253.6</v>
      </c>
      <c r="J385" s="28" t="s">
        <v>55</v>
      </c>
      <c r="K385" s="21">
        <f t="shared" si="51"/>
        <v>28.177777777777777</v>
      </c>
      <c r="L385" s="21">
        <f t="shared" si="52"/>
        <v>2536</v>
      </c>
      <c r="M385" s="54">
        <f t="shared" si="53"/>
        <v>121728</v>
      </c>
    </row>
    <row r="386" spans="1:13" s="9" customFormat="1" ht="12.75">
      <c r="A386" s="19">
        <v>373</v>
      </c>
      <c r="B386" s="71">
        <v>2000000000947</v>
      </c>
      <c r="C386" s="51" t="s">
        <v>235</v>
      </c>
      <c r="D386" s="83" t="s">
        <v>283</v>
      </c>
      <c r="E386" s="20" t="s">
        <v>10</v>
      </c>
      <c r="F386" s="20">
        <v>1</v>
      </c>
      <c r="G386" s="20">
        <v>22</v>
      </c>
      <c r="H386" s="139">
        <v>5038</v>
      </c>
      <c r="I386" s="130">
        <f>H386/20</f>
        <v>251.9</v>
      </c>
      <c r="J386" s="28" t="s">
        <v>55</v>
      </c>
      <c r="K386" s="21">
        <f>I386/9</f>
        <v>27.98888888888889</v>
      </c>
      <c r="L386" s="21">
        <f t="shared" si="52"/>
        <v>5038</v>
      </c>
      <c r="M386" s="54">
        <f t="shared" si="53"/>
        <v>110836</v>
      </c>
    </row>
    <row r="387" spans="1:13" ht="12.75">
      <c r="A387" s="19">
        <v>374</v>
      </c>
      <c r="B387" s="74" t="s">
        <v>159</v>
      </c>
      <c r="C387" s="74"/>
      <c r="D387" s="80"/>
      <c r="E387" s="74"/>
      <c r="F387" s="74"/>
      <c r="G387" s="74"/>
      <c r="H387" s="141"/>
      <c r="I387" s="120"/>
      <c r="J387" s="74"/>
      <c r="K387" s="74"/>
      <c r="L387" s="74"/>
      <c r="M387" s="74"/>
    </row>
    <row r="388" spans="1:13" ht="12.75">
      <c r="A388" s="19">
        <v>375</v>
      </c>
      <c r="B388" s="71">
        <v>4823044500604</v>
      </c>
      <c r="C388" s="22" t="s">
        <v>285</v>
      </c>
      <c r="D388" s="83" t="s">
        <v>263</v>
      </c>
      <c r="E388" s="20" t="s">
        <v>10</v>
      </c>
      <c r="F388" s="20" t="s">
        <v>25</v>
      </c>
      <c r="G388" s="20">
        <v>640</v>
      </c>
      <c r="H388" s="148">
        <v>137</v>
      </c>
      <c r="I388" s="130">
        <f>H388/0.9</f>
        <v>152.22222222222223</v>
      </c>
      <c r="J388" s="28" t="s">
        <v>55</v>
      </c>
      <c r="K388" s="21">
        <f aca="true" t="shared" si="54" ref="K388:K400">I388/9</f>
        <v>16.913580246913583</v>
      </c>
      <c r="L388" s="21">
        <f aca="true" t="shared" si="55" ref="L388:L419">H388*F388</f>
        <v>1096</v>
      </c>
      <c r="M388" s="54">
        <f aca="true" t="shared" si="56" ref="M388:M419">H388*G388</f>
        <v>87680</v>
      </c>
    </row>
    <row r="389" spans="1:13" ht="12.75">
      <c r="A389" s="19">
        <v>376</v>
      </c>
      <c r="B389" s="71">
        <v>4823044500611</v>
      </c>
      <c r="C389" s="22" t="s">
        <v>285</v>
      </c>
      <c r="D389" s="83" t="s">
        <v>262</v>
      </c>
      <c r="E389" s="20" t="s">
        <v>10</v>
      </c>
      <c r="F389" s="20">
        <v>2</v>
      </c>
      <c r="G389" s="20">
        <v>168</v>
      </c>
      <c r="H389" s="139">
        <v>370</v>
      </c>
      <c r="I389" s="130">
        <f>H389/2.8</f>
        <v>132.14285714285714</v>
      </c>
      <c r="J389" s="28" t="s">
        <v>55</v>
      </c>
      <c r="K389" s="21">
        <f t="shared" si="54"/>
        <v>14.682539682539682</v>
      </c>
      <c r="L389" s="21">
        <f t="shared" si="55"/>
        <v>740</v>
      </c>
      <c r="M389" s="54">
        <f t="shared" si="56"/>
        <v>62160</v>
      </c>
    </row>
    <row r="390" spans="1:13" ht="12.75">
      <c r="A390" s="19">
        <v>377</v>
      </c>
      <c r="B390" s="71">
        <v>4820085741355</v>
      </c>
      <c r="C390" s="51" t="s">
        <v>286</v>
      </c>
      <c r="D390" s="83" t="s">
        <v>36</v>
      </c>
      <c r="E390" s="20" t="s">
        <v>10</v>
      </c>
      <c r="F390" s="20">
        <v>1</v>
      </c>
      <c r="G390" s="20">
        <v>48</v>
      </c>
      <c r="H390" s="139">
        <v>1543</v>
      </c>
      <c r="I390" s="130">
        <f>H390/12</f>
        <v>128.58333333333334</v>
      </c>
      <c r="J390" s="28" t="s">
        <v>55</v>
      </c>
      <c r="K390" s="21">
        <f t="shared" si="54"/>
        <v>14.287037037037038</v>
      </c>
      <c r="L390" s="21">
        <f t="shared" si="55"/>
        <v>1543</v>
      </c>
      <c r="M390" s="54">
        <f t="shared" si="56"/>
        <v>74064</v>
      </c>
    </row>
    <row r="391" spans="1:13" s="9" customFormat="1" ht="12.75">
      <c r="A391" s="19">
        <v>378</v>
      </c>
      <c r="B391" s="95">
        <v>4823044500635</v>
      </c>
      <c r="C391" s="51" t="s">
        <v>286</v>
      </c>
      <c r="D391" s="83" t="s">
        <v>284</v>
      </c>
      <c r="E391" s="20" t="s">
        <v>10</v>
      </c>
      <c r="F391" s="20">
        <v>1</v>
      </c>
      <c r="G391" s="20">
        <v>22</v>
      </c>
      <c r="H391" s="139">
        <v>2928</v>
      </c>
      <c r="I391" s="130">
        <f>H391/24</f>
        <v>122</v>
      </c>
      <c r="J391" s="28" t="s">
        <v>55</v>
      </c>
      <c r="K391" s="21">
        <f t="shared" si="54"/>
        <v>13.555555555555555</v>
      </c>
      <c r="L391" s="21">
        <f t="shared" si="55"/>
        <v>2928</v>
      </c>
      <c r="M391" s="54">
        <f t="shared" si="56"/>
        <v>64416</v>
      </c>
    </row>
    <row r="392" spans="1:13" ht="12.75">
      <c r="A392" s="19">
        <v>379</v>
      </c>
      <c r="B392" s="71">
        <v>4823044500116</v>
      </c>
      <c r="C392" s="22" t="s">
        <v>280</v>
      </c>
      <c r="D392" s="83" t="s">
        <v>263</v>
      </c>
      <c r="E392" s="20" t="s">
        <v>10</v>
      </c>
      <c r="F392" s="20" t="s">
        <v>25</v>
      </c>
      <c r="G392" s="20">
        <v>640</v>
      </c>
      <c r="H392" s="139">
        <v>137</v>
      </c>
      <c r="I392" s="130">
        <f>H392/0.9</f>
        <v>152.22222222222223</v>
      </c>
      <c r="J392" s="28" t="s">
        <v>55</v>
      </c>
      <c r="K392" s="21">
        <f t="shared" si="54"/>
        <v>16.913580246913583</v>
      </c>
      <c r="L392" s="21">
        <f t="shared" si="55"/>
        <v>1096</v>
      </c>
      <c r="M392" s="54">
        <f t="shared" si="56"/>
        <v>87680</v>
      </c>
    </row>
    <row r="393" spans="1:13" ht="12.75">
      <c r="A393" s="19">
        <v>380</v>
      </c>
      <c r="B393" s="71">
        <v>4823044500628</v>
      </c>
      <c r="C393" s="22" t="s">
        <v>280</v>
      </c>
      <c r="D393" s="83" t="s">
        <v>262</v>
      </c>
      <c r="E393" s="20" t="s">
        <v>10</v>
      </c>
      <c r="F393" s="20">
        <v>2</v>
      </c>
      <c r="G393" s="20">
        <v>168</v>
      </c>
      <c r="H393" s="139">
        <v>370</v>
      </c>
      <c r="I393" s="130">
        <f>H393/2.8</f>
        <v>132.14285714285714</v>
      </c>
      <c r="J393" s="28" t="s">
        <v>55</v>
      </c>
      <c r="K393" s="21">
        <f t="shared" si="54"/>
        <v>14.682539682539682</v>
      </c>
      <c r="L393" s="21">
        <f t="shared" si="55"/>
        <v>740</v>
      </c>
      <c r="M393" s="54">
        <f t="shared" si="56"/>
        <v>62160</v>
      </c>
    </row>
    <row r="394" spans="1:13" ht="12.75">
      <c r="A394" s="19">
        <v>381</v>
      </c>
      <c r="B394" s="71">
        <v>4820085741362</v>
      </c>
      <c r="C394" s="22" t="s">
        <v>280</v>
      </c>
      <c r="D394" s="83" t="s">
        <v>36</v>
      </c>
      <c r="E394" s="20" t="s">
        <v>10</v>
      </c>
      <c r="F394" s="20">
        <v>1</v>
      </c>
      <c r="G394" s="20">
        <v>48</v>
      </c>
      <c r="H394" s="139">
        <v>1543</v>
      </c>
      <c r="I394" s="130">
        <f>H394/12</f>
        <v>128.58333333333334</v>
      </c>
      <c r="J394" s="28" t="s">
        <v>55</v>
      </c>
      <c r="K394" s="21">
        <f t="shared" si="54"/>
        <v>14.287037037037038</v>
      </c>
      <c r="L394" s="21">
        <f t="shared" si="55"/>
        <v>1543</v>
      </c>
      <c r="M394" s="54">
        <f t="shared" si="56"/>
        <v>74064</v>
      </c>
    </row>
    <row r="395" spans="1:13" s="9" customFormat="1" ht="12.75">
      <c r="A395" s="19">
        <v>382</v>
      </c>
      <c r="B395" s="95">
        <v>4823044500024</v>
      </c>
      <c r="C395" s="51" t="s">
        <v>287</v>
      </c>
      <c r="D395" s="83" t="s">
        <v>284</v>
      </c>
      <c r="E395" s="20" t="s">
        <v>10</v>
      </c>
      <c r="F395" s="20">
        <v>1</v>
      </c>
      <c r="G395" s="20">
        <v>22</v>
      </c>
      <c r="H395" s="139">
        <v>2928</v>
      </c>
      <c r="I395" s="130">
        <f>H395/24</f>
        <v>122</v>
      </c>
      <c r="J395" s="28" t="s">
        <v>55</v>
      </c>
      <c r="K395" s="21">
        <f>I395/9</f>
        <v>13.555555555555555</v>
      </c>
      <c r="L395" s="21">
        <f t="shared" si="55"/>
        <v>2928</v>
      </c>
      <c r="M395" s="54">
        <f t="shared" si="56"/>
        <v>64416</v>
      </c>
    </row>
    <row r="396" spans="1:13" ht="12.75">
      <c r="A396" s="19">
        <v>383</v>
      </c>
      <c r="B396" s="71">
        <v>4820085744301</v>
      </c>
      <c r="C396" s="22" t="s">
        <v>305</v>
      </c>
      <c r="D396" s="83" t="s">
        <v>272</v>
      </c>
      <c r="E396" s="20" t="s">
        <v>10</v>
      </c>
      <c r="F396" s="20">
        <v>10</v>
      </c>
      <c r="G396" s="20">
        <v>1960</v>
      </c>
      <c r="H396" s="139">
        <v>40</v>
      </c>
      <c r="I396" s="130">
        <f>H396/0.25</f>
        <v>160</v>
      </c>
      <c r="J396" s="28" t="s">
        <v>55</v>
      </c>
      <c r="K396" s="21">
        <f>I396/9</f>
        <v>17.77777777777778</v>
      </c>
      <c r="L396" s="21">
        <f t="shared" si="55"/>
        <v>400</v>
      </c>
      <c r="M396" s="54">
        <f t="shared" si="56"/>
        <v>78400</v>
      </c>
    </row>
    <row r="397" spans="1:13" ht="12.75">
      <c r="A397" s="19">
        <v>384</v>
      </c>
      <c r="B397" s="71">
        <v>4823044500642</v>
      </c>
      <c r="C397" s="22" t="s">
        <v>305</v>
      </c>
      <c r="D397" s="83" t="s">
        <v>263</v>
      </c>
      <c r="E397" s="20" t="s">
        <v>10</v>
      </c>
      <c r="F397" s="20" t="s">
        <v>25</v>
      </c>
      <c r="G397" s="20">
        <v>640</v>
      </c>
      <c r="H397" s="139">
        <v>112</v>
      </c>
      <c r="I397" s="130">
        <f>H397/0.9</f>
        <v>124.44444444444444</v>
      </c>
      <c r="J397" s="28" t="s">
        <v>55</v>
      </c>
      <c r="K397" s="21">
        <f t="shared" si="54"/>
        <v>13.82716049382716</v>
      </c>
      <c r="L397" s="21">
        <f t="shared" si="55"/>
        <v>896</v>
      </c>
      <c r="M397" s="54">
        <f t="shared" si="56"/>
        <v>71680</v>
      </c>
    </row>
    <row r="398" spans="1:13" ht="12.75">
      <c r="A398" s="19">
        <v>385</v>
      </c>
      <c r="B398" s="71">
        <v>4823044500659</v>
      </c>
      <c r="C398" s="22" t="s">
        <v>305</v>
      </c>
      <c r="D398" s="83" t="s">
        <v>262</v>
      </c>
      <c r="E398" s="20" t="s">
        <v>10</v>
      </c>
      <c r="F398" s="20" t="s">
        <v>44</v>
      </c>
      <c r="G398" s="20">
        <v>180</v>
      </c>
      <c r="H398" s="139">
        <v>309</v>
      </c>
      <c r="I398" s="130">
        <f>H398/2.8</f>
        <v>110.35714285714286</v>
      </c>
      <c r="J398" s="28" t="s">
        <v>55</v>
      </c>
      <c r="K398" s="21">
        <f t="shared" si="54"/>
        <v>12.261904761904763</v>
      </c>
      <c r="L398" s="21">
        <f t="shared" si="55"/>
        <v>1854</v>
      </c>
      <c r="M398" s="54">
        <f t="shared" si="56"/>
        <v>55620</v>
      </c>
    </row>
    <row r="399" spans="1:13" ht="12.75">
      <c r="A399" s="19">
        <v>386</v>
      </c>
      <c r="B399" s="71">
        <v>4820085741201</v>
      </c>
      <c r="C399" s="22" t="s">
        <v>305</v>
      </c>
      <c r="D399" s="83" t="s">
        <v>36</v>
      </c>
      <c r="E399" s="20" t="s">
        <v>10</v>
      </c>
      <c r="F399" s="20">
        <v>1</v>
      </c>
      <c r="G399" s="20">
        <v>48</v>
      </c>
      <c r="H399" s="139">
        <v>1263</v>
      </c>
      <c r="I399" s="130">
        <f>H399/12</f>
        <v>105.25</v>
      </c>
      <c r="J399" s="28" t="s">
        <v>55</v>
      </c>
      <c r="K399" s="21">
        <f t="shared" si="54"/>
        <v>11.694444444444445</v>
      </c>
      <c r="L399" s="21">
        <f t="shared" si="55"/>
        <v>1263</v>
      </c>
      <c r="M399" s="54">
        <f t="shared" si="56"/>
        <v>60624</v>
      </c>
    </row>
    <row r="400" spans="1:13" s="9" customFormat="1" ht="12.75">
      <c r="A400" s="19">
        <v>387</v>
      </c>
      <c r="B400" s="95">
        <v>4823044500673</v>
      </c>
      <c r="C400" s="22" t="s">
        <v>305</v>
      </c>
      <c r="D400" s="83" t="s">
        <v>249</v>
      </c>
      <c r="E400" s="20" t="s">
        <v>10</v>
      </c>
      <c r="F400" s="20">
        <v>1</v>
      </c>
      <c r="G400" s="20">
        <v>22</v>
      </c>
      <c r="H400" s="139">
        <v>2510</v>
      </c>
      <c r="I400" s="130">
        <f>H400/25</f>
        <v>100.4</v>
      </c>
      <c r="J400" s="28" t="s">
        <v>55</v>
      </c>
      <c r="K400" s="21">
        <f t="shared" si="54"/>
        <v>11.155555555555557</v>
      </c>
      <c r="L400" s="21">
        <f t="shared" si="55"/>
        <v>2510</v>
      </c>
      <c r="M400" s="54">
        <f t="shared" si="56"/>
        <v>55220</v>
      </c>
    </row>
    <row r="401" spans="1:13" ht="12.75">
      <c r="A401" s="19">
        <v>388</v>
      </c>
      <c r="B401" s="71">
        <v>4820085745056</v>
      </c>
      <c r="C401" s="22" t="s">
        <v>306</v>
      </c>
      <c r="D401" s="83" t="s">
        <v>272</v>
      </c>
      <c r="E401" s="20" t="s">
        <v>10</v>
      </c>
      <c r="F401" s="20">
        <v>10</v>
      </c>
      <c r="G401" s="20">
        <v>1960</v>
      </c>
      <c r="H401" s="139">
        <v>42</v>
      </c>
      <c r="I401" s="130">
        <f>H401/0.25</f>
        <v>168</v>
      </c>
      <c r="J401" s="28" t="s">
        <v>55</v>
      </c>
      <c r="K401" s="21">
        <f>I401/9</f>
        <v>18.666666666666668</v>
      </c>
      <c r="L401" s="21">
        <f t="shared" si="55"/>
        <v>420</v>
      </c>
      <c r="M401" s="54">
        <f t="shared" si="56"/>
        <v>82320</v>
      </c>
    </row>
    <row r="402" spans="1:13" ht="12.75">
      <c r="A402" s="19">
        <v>389</v>
      </c>
      <c r="B402" s="71">
        <v>4823044500680</v>
      </c>
      <c r="C402" s="22" t="s">
        <v>306</v>
      </c>
      <c r="D402" s="83" t="s">
        <v>263</v>
      </c>
      <c r="E402" s="20" t="s">
        <v>10</v>
      </c>
      <c r="F402" s="20" t="s">
        <v>25</v>
      </c>
      <c r="G402" s="20">
        <v>640</v>
      </c>
      <c r="H402" s="139">
        <v>109</v>
      </c>
      <c r="I402" s="130">
        <f>H402/0.9</f>
        <v>121.11111111111111</v>
      </c>
      <c r="J402" s="28" t="s">
        <v>55</v>
      </c>
      <c r="K402" s="21">
        <f aca="true" t="shared" si="57" ref="K402:K469">I402/9</f>
        <v>13.456790123456791</v>
      </c>
      <c r="L402" s="21">
        <f t="shared" si="55"/>
        <v>872</v>
      </c>
      <c r="M402" s="54">
        <f t="shared" si="56"/>
        <v>69760</v>
      </c>
    </row>
    <row r="403" spans="1:13" ht="12.75">
      <c r="A403" s="19">
        <v>390</v>
      </c>
      <c r="B403" s="71">
        <v>4823044500697</v>
      </c>
      <c r="C403" s="22" t="s">
        <v>306</v>
      </c>
      <c r="D403" s="83" t="s">
        <v>262</v>
      </c>
      <c r="E403" s="20" t="s">
        <v>10</v>
      </c>
      <c r="F403" s="20" t="s">
        <v>44</v>
      </c>
      <c r="G403" s="20">
        <v>180</v>
      </c>
      <c r="H403" s="139">
        <v>287</v>
      </c>
      <c r="I403" s="130">
        <f>H403/2.8</f>
        <v>102.5</v>
      </c>
      <c r="J403" s="28" t="s">
        <v>55</v>
      </c>
      <c r="K403" s="21">
        <f t="shared" si="57"/>
        <v>11.38888888888889</v>
      </c>
      <c r="L403" s="21">
        <f t="shared" si="55"/>
        <v>1722</v>
      </c>
      <c r="M403" s="54">
        <f t="shared" si="56"/>
        <v>51660</v>
      </c>
    </row>
    <row r="404" spans="1:13" ht="12.75">
      <c r="A404" s="19">
        <v>391</v>
      </c>
      <c r="B404" s="71">
        <v>4820085741218</v>
      </c>
      <c r="C404" s="22" t="s">
        <v>306</v>
      </c>
      <c r="D404" s="83" t="s">
        <v>36</v>
      </c>
      <c r="E404" s="20" t="s">
        <v>10</v>
      </c>
      <c r="F404" s="20">
        <v>1</v>
      </c>
      <c r="G404" s="20">
        <v>48</v>
      </c>
      <c r="H404" s="139">
        <v>1186</v>
      </c>
      <c r="I404" s="130">
        <f>H404/12</f>
        <v>98.83333333333333</v>
      </c>
      <c r="J404" s="28" t="s">
        <v>55</v>
      </c>
      <c r="K404" s="21">
        <f t="shared" si="57"/>
        <v>10.981481481481481</v>
      </c>
      <c r="L404" s="21">
        <f t="shared" si="55"/>
        <v>1186</v>
      </c>
      <c r="M404" s="54">
        <f t="shared" si="56"/>
        <v>56928</v>
      </c>
    </row>
    <row r="405" spans="1:13" s="9" customFormat="1" ht="12.75">
      <c r="A405" s="19">
        <v>392</v>
      </c>
      <c r="B405" s="95">
        <v>4823044500710</v>
      </c>
      <c r="C405" s="22" t="s">
        <v>306</v>
      </c>
      <c r="D405" s="83" t="s">
        <v>284</v>
      </c>
      <c r="E405" s="20" t="s">
        <v>10</v>
      </c>
      <c r="F405" s="20">
        <v>1</v>
      </c>
      <c r="G405" s="20">
        <v>22</v>
      </c>
      <c r="H405" s="139">
        <v>2229</v>
      </c>
      <c r="I405" s="130">
        <f>H405/24</f>
        <v>92.875</v>
      </c>
      <c r="J405" s="28" t="s">
        <v>55</v>
      </c>
      <c r="K405" s="21">
        <f t="shared" si="57"/>
        <v>10.319444444444445</v>
      </c>
      <c r="L405" s="21">
        <f t="shared" si="55"/>
        <v>2229</v>
      </c>
      <c r="M405" s="54">
        <f t="shared" si="56"/>
        <v>49038</v>
      </c>
    </row>
    <row r="406" spans="1:13" ht="12.75">
      <c r="A406" s="19">
        <v>393</v>
      </c>
      <c r="B406" s="71">
        <v>4823044500888</v>
      </c>
      <c r="C406" s="22" t="s">
        <v>307</v>
      </c>
      <c r="D406" s="83" t="s">
        <v>263</v>
      </c>
      <c r="E406" s="20" t="s">
        <v>10</v>
      </c>
      <c r="F406" s="20" t="s">
        <v>25</v>
      </c>
      <c r="G406" s="20">
        <v>640</v>
      </c>
      <c r="H406" s="139">
        <v>114</v>
      </c>
      <c r="I406" s="130">
        <f>H406/0.9</f>
        <v>126.66666666666666</v>
      </c>
      <c r="J406" s="28" t="s">
        <v>55</v>
      </c>
      <c r="K406" s="21">
        <f t="shared" si="57"/>
        <v>14.074074074074073</v>
      </c>
      <c r="L406" s="21">
        <f t="shared" si="55"/>
        <v>912</v>
      </c>
      <c r="M406" s="54">
        <f t="shared" si="56"/>
        <v>72960</v>
      </c>
    </row>
    <row r="407" spans="1:13" ht="12.75">
      <c r="A407" s="19">
        <v>394</v>
      </c>
      <c r="B407" s="71">
        <v>4823044500895</v>
      </c>
      <c r="C407" s="22" t="s">
        <v>307</v>
      </c>
      <c r="D407" s="83" t="s">
        <v>262</v>
      </c>
      <c r="E407" s="20" t="s">
        <v>10</v>
      </c>
      <c r="F407" s="20" t="s">
        <v>44</v>
      </c>
      <c r="G407" s="20">
        <v>180</v>
      </c>
      <c r="H407" s="139">
        <v>298</v>
      </c>
      <c r="I407" s="130">
        <f>H407/2.8</f>
        <v>106.42857142857143</v>
      </c>
      <c r="J407" s="28" t="s">
        <v>55</v>
      </c>
      <c r="K407" s="21">
        <f t="shared" si="57"/>
        <v>11.825396825396826</v>
      </c>
      <c r="L407" s="21">
        <f t="shared" si="55"/>
        <v>1788</v>
      </c>
      <c r="M407" s="54">
        <f t="shared" si="56"/>
        <v>53640</v>
      </c>
    </row>
    <row r="408" spans="1:13" ht="12.75">
      <c r="A408" s="19">
        <v>395</v>
      </c>
      <c r="B408" s="71">
        <v>4820085741195</v>
      </c>
      <c r="C408" s="51" t="s">
        <v>308</v>
      </c>
      <c r="D408" s="83" t="s">
        <v>36</v>
      </c>
      <c r="E408" s="20" t="s">
        <v>10</v>
      </c>
      <c r="F408" s="20">
        <v>1</v>
      </c>
      <c r="G408" s="20">
        <v>48</v>
      </c>
      <c r="H408" s="139">
        <v>1203</v>
      </c>
      <c r="I408" s="130">
        <f>H408/12</f>
        <v>100.25</v>
      </c>
      <c r="J408" s="28" t="s">
        <v>55</v>
      </c>
      <c r="K408" s="21">
        <f t="shared" si="57"/>
        <v>11.13888888888889</v>
      </c>
      <c r="L408" s="21">
        <f t="shared" si="55"/>
        <v>1203</v>
      </c>
      <c r="M408" s="54">
        <f t="shared" si="56"/>
        <v>57744</v>
      </c>
    </row>
    <row r="409" spans="1:13" ht="12.75">
      <c r="A409" s="19">
        <v>396</v>
      </c>
      <c r="B409" s="71">
        <v>4823044500246</v>
      </c>
      <c r="C409" s="22" t="s">
        <v>309</v>
      </c>
      <c r="D409" s="83" t="s">
        <v>263</v>
      </c>
      <c r="E409" s="20" t="s">
        <v>10</v>
      </c>
      <c r="F409" s="20" t="s">
        <v>25</v>
      </c>
      <c r="G409" s="20">
        <v>640</v>
      </c>
      <c r="H409" s="139">
        <v>133</v>
      </c>
      <c r="I409" s="130">
        <f>H409/0.9</f>
        <v>147.77777777777777</v>
      </c>
      <c r="J409" s="28" t="s">
        <v>55</v>
      </c>
      <c r="K409" s="21">
        <f t="shared" si="57"/>
        <v>16.419753086419753</v>
      </c>
      <c r="L409" s="21">
        <f t="shared" si="55"/>
        <v>1064</v>
      </c>
      <c r="M409" s="54">
        <f t="shared" si="56"/>
        <v>85120</v>
      </c>
    </row>
    <row r="410" spans="1:13" ht="12.75">
      <c r="A410" s="19">
        <v>397</v>
      </c>
      <c r="B410" s="71">
        <v>4823044500239</v>
      </c>
      <c r="C410" s="22" t="s">
        <v>309</v>
      </c>
      <c r="D410" s="83" t="s">
        <v>262</v>
      </c>
      <c r="E410" s="20" t="s">
        <v>10</v>
      </c>
      <c r="F410" s="20" t="s">
        <v>44</v>
      </c>
      <c r="G410" s="20">
        <v>180</v>
      </c>
      <c r="H410" s="139">
        <v>363</v>
      </c>
      <c r="I410" s="130">
        <f>H410/2.8</f>
        <v>129.64285714285714</v>
      </c>
      <c r="J410" s="28" t="s">
        <v>55</v>
      </c>
      <c r="K410" s="21">
        <f t="shared" si="57"/>
        <v>14.404761904761905</v>
      </c>
      <c r="L410" s="21">
        <f t="shared" si="55"/>
        <v>2178</v>
      </c>
      <c r="M410" s="54">
        <f t="shared" si="56"/>
        <v>65340</v>
      </c>
    </row>
    <row r="411" spans="1:13" ht="12.75">
      <c r="A411" s="19">
        <v>398</v>
      </c>
      <c r="B411" s="71">
        <v>4820085741263</v>
      </c>
      <c r="C411" s="51" t="s">
        <v>310</v>
      </c>
      <c r="D411" s="83" t="s">
        <v>36</v>
      </c>
      <c r="E411" s="20" t="s">
        <v>10</v>
      </c>
      <c r="F411" s="20">
        <v>1</v>
      </c>
      <c r="G411" s="20">
        <v>48</v>
      </c>
      <c r="H411" s="139">
        <v>1447</v>
      </c>
      <c r="I411" s="130">
        <f>H411/12</f>
        <v>120.58333333333333</v>
      </c>
      <c r="J411" s="28" t="s">
        <v>55</v>
      </c>
      <c r="K411" s="21">
        <f t="shared" si="57"/>
        <v>13.398148148148147</v>
      </c>
      <c r="L411" s="21">
        <f t="shared" si="55"/>
        <v>1447</v>
      </c>
      <c r="M411" s="54">
        <f t="shared" si="56"/>
        <v>69456</v>
      </c>
    </row>
    <row r="412" spans="1:13" s="9" customFormat="1" ht="12.75">
      <c r="A412" s="19">
        <v>399</v>
      </c>
      <c r="B412" s="95">
        <v>4823044500215</v>
      </c>
      <c r="C412" s="51" t="s">
        <v>310</v>
      </c>
      <c r="D412" s="83" t="s">
        <v>284</v>
      </c>
      <c r="E412" s="20" t="s">
        <v>10</v>
      </c>
      <c r="F412" s="20">
        <v>1</v>
      </c>
      <c r="G412" s="20">
        <v>22</v>
      </c>
      <c r="H412" s="139">
        <v>2652</v>
      </c>
      <c r="I412" s="130">
        <f>H412/24</f>
        <v>110.5</v>
      </c>
      <c r="J412" s="28" t="s">
        <v>55</v>
      </c>
      <c r="K412" s="21">
        <f t="shared" si="57"/>
        <v>12.277777777777779</v>
      </c>
      <c r="L412" s="21">
        <f t="shared" si="55"/>
        <v>2652</v>
      </c>
      <c r="M412" s="54">
        <f t="shared" si="56"/>
        <v>58344</v>
      </c>
    </row>
    <row r="413" spans="1:13" s="9" customFormat="1" ht="12.75">
      <c r="A413" s="19">
        <v>400</v>
      </c>
      <c r="B413" s="71">
        <v>4823044500727</v>
      </c>
      <c r="C413" s="22" t="s">
        <v>311</v>
      </c>
      <c r="D413" s="83" t="s">
        <v>263</v>
      </c>
      <c r="E413" s="20" t="s">
        <v>10</v>
      </c>
      <c r="F413" s="20" t="s">
        <v>25</v>
      </c>
      <c r="G413" s="20">
        <v>640</v>
      </c>
      <c r="H413" s="139">
        <v>114</v>
      </c>
      <c r="I413" s="130">
        <f>H413/0.9</f>
        <v>126.66666666666666</v>
      </c>
      <c r="J413" s="28" t="s">
        <v>55</v>
      </c>
      <c r="K413" s="21">
        <f t="shared" si="57"/>
        <v>14.074074074074073</v>
      </c>
      <c r="L413" s="21">
        <f t="shared" si="55"/>
        <v>912</v>
      </c>
      <c r="M413" s="54">
        <f t="shared" si="56"/>
        <v>72960</v>
      </c>
    </row>
    <row r="414" spans="1:13" s="9" customFormat="1" ht="12.75">
      <c r="A414" s="19">
        <v>401</v>
      </c>
      <c r="B414" s="71">
        <v>4823044500734</v>
      </c>
      <c r="C414" s="22" t="s">
        <v>311</v>
      </c>
      <c r="D414" s="83" t="s">
        <v>262</v>
      </c>
      <c r="E414" s="20" t="s">
        <v>10</v>
      </c>
      <c r="F414" s="20">
        <v>6</v>
      </c>
      <c r="G414" s="20">
        <v>180</v>
      </c>
      <c r="H414" s="139">
        <v>308</v>
      </c>
      <c r="I414" s="130">
        <f>H414/2.8</f>
        <v>110</v>
      </c>
      <c r="J414" s="28" t="s">
        <v>55</v>
      </c>
      <c r="K414" s="21">
        <f t="shared" si="57"/>
        <v>12.222222222222221</v>
      </c>
      <c r="L414" s="21">
        <f t="shared" si="55"/>
        <v>1848</v>
      </c>
      <c r="M414" s="54">
        <f t="shared" si="56"/>
        <v>55440</v>
      </c>
    </row>
    <row r="415" spans="1:13" s="9" customFormat="1" ht="12.75">
      <c r="A415" s="19">
        <v>402</v>
      </c>
      <c r="B415" s="71">
        <v>4820085741270</v>
      </c>
      <c r="C415" s="22" t="s">
        <v>312</v>
      </c>
      <c r="D415" s="83" t="s">
        <v>36</v>
      </c>
      <c r="E415" s="20" t="s">
        <v>10</v>
      </c>
      <c r="F415" s="20">
        <v>1</v>
      </c>
      <c r="G415" s="20">
        <v>48</v>
      </c>
      <c r="H415" s="139">
        <v>1268</v>
      </c>
      <c r="I415" s="130">
        <f>H415/12</f>
        <v>105.66666666666667</v>
      </c>
      <c r="J415" s="28" t="s">
        <v>55</v>
      </c>
      <c r="K415" s="21">
        <f t="shared" si="57"/>
        <v>11.74074074074074</v>
      </c>
      <c r="L415" s="21">
        <f t="shared" si="55"/>
        <v>1268</v>
      </c>
      <c r="M415" s="54">
        <f t="shared" si="56"/>
        <v>60864</v>
      </c>
    </row>
    <row r="416" spans="1:13" s="9" customFormat="1" ht="12.75">
      <c r="A416" s="19">
        <v>403</v>
      </c>
      <c r="B416" s="95">
        <v>4823044500758</v>
      </c>
      <c r="C416" s="51" t="s">
        <v>313</v>
      </c>
      <c r="D416" s="83" t="s">
        <v>284</v>
      </c>
      <c r="E416" s="20" t="s">
        <v>10</v>
      </c>
      <c r="F416" s="20">
        <v>1</v>
      </c>
      <c r="G416" s="20">
        <v>22</v>
      </c>
      <c r="H416" s="139">
        <v>2379</v>
      </c>
      <c r="I416" s="130">
        <f>H416/24</f>
        <v>99.125</v>
      </c>
      <c r="J416" s="28" t="s">
        <v>55</v>
      </c>
      <c r="K416" s="21">
        <f t="shared" si="57"/>
        <v>11.01388888888889</v>
      </c>
      <c r="L416" s="21">
        <f t="shared" si="55"/>
        <v>2379</v>
      </c>
      <c r="M416" s="54">
        <f t="shared" si="56"/>
        <v>52338</v>
      </c>
    </row>
    <row r="417" spans="1:13" s="9" customFormat="1" ht="12.75">
      <c r="A417" s="19">
        <v>404</v>
      </c>
      <c r="B417" s="71">
        <v>4823044500949</v>
      </c>
      <c r="C417" s="22" t="s">
        <v>314</v>
      </c>
      <c r="D417" s="83" t="s">
        <v>263</v>
      </c>
      <c r="E417" s="20" t="s">
        <v>10</v>
      </c>
      <c r="F417" s="20" t="s">
        <v>25</v>
      </c>
      <c r="G417" s="20">
        <v>640</v>
      </c>
      <c r="H417" s="139">
        <v>122</v>
      </c>
      <c r="I417" s="130">
        <f>H417/0.9</f>
        <v>135.55555555555554</v>
      </c>
      <c r="J417" s="28" t="s">
        <v>55</v>
      </c>
      <c r="K417" s="21">
        <f>I417/9</f>
        <v>15.061728395061728</v>
      </c>
      <c r="L417" s="21">
        <f t="shared" si="55"/>
        <v>976</v>
      </c>
      <c r="M417" s="54">
        <f t="shared" si="56"/>
        <v>78080</v>
      </c>
    </row>
    <row r="418" spans="1:13" ht="12.75">
      <c r="A418" s="19">
        <v>405</v>
      </c>
      <c r="B418" s="71">
        <v>4823044500048</v>
      </c>
      <c r="C418" s="22" t="s">
        <v>314</v>
      </c>
      <c r="D418" s="83" t="s">
        <v>262</v>
      </c>
      <c r="E418" s="20" t="s">
        <v>10</v>
      </c>
      <c r="F418" s="20" t="s">
        <v>44</v>
      </c>
      <c r="G418" s="20">
        <v>180</v>
      </c>
      <c r="H418" s="139">
        <v>330</v>
      </c>
      <c r="I418" s="130">
        <f>H418/2.8</f>
        <v>117.85714285714286</v>
      </c>
      <c r="J418" s="28" t="s">
        <v>55</v>
      </c>
      <c r="K418" s="21">
        <f>I418/9</f>
        <v>13.095238095238095</v>
      </c>
      <c r="L418" s="21">
        <f t="shared" si="55"/>
        <v>1980</v>
      </c>
      <c r="M418" s="54">
        <f t="shared" si="56"/>
        <v>59400</v>
      </c>
    </row>
    <row r="419" spans="1:13" ht="12.75">
      <c r="A419" s="19">
        <v>406</v>
      </c>
      <c r="B419" s="71">
        <v>4820085741188</v>
      </c>
      <c r="C419" s="51" t="s">
        <v>315</v>
      </c>
      <c r="D419" s="83" t="s">
        <v>36</v>
      </c>
      <c r="E419" s="20" t="s">
        <v>10</v>
      </c>
      <c r="F419" s="20">
        <v>1</v>
      </c>
      <c r="G419" s="20">
        <v>48</v>
      </c>
      <c r="H419" s="139">
        <v>1362</v>
      </c>
      <c r="I419" s="130">
        <f>H419/12</f>
        <v>113.5</v>
      </c>
      <c r="J419" s="28" t="s">
        <v>55</v>
      </c>
      <c r="K419" s="21">
        <f>I419/9</f>
        <v>12.61111111111111</v>
      </c>
      <c r="L419" s="21">
        <f t="shared" si="55"/>
        <v>1362</v>
      </c>
      <c r="M419" s="54">
        <f t="shared" si="56"/>
        <v>65376</v>
      </c>
    </row>
    <row r="420" spans="1:13" s="9" customFormat="1" ht="12.75">
      <c r="A420" s="19">
        <v>407</v>
      </c>
      <c r="B420" s="71">
        <v>2000000000948</v>
      </c>
      <c r="C420" s="51" t="s">
        <v>315</v>
      </c>
      <c r="D420" s="83" t="s">
        <v>284</v>
      </c>
      <c r="E420" s="20" t="s">
        <v>10</v>
      </c>
      <c r="F420" s="20">
        <v>1</v>
      </c>
      <c r="G420" s="20">
        <v>22</v>
      </c>
      <c r="H420" s="139">
        <v>2532</v>
      </c>
      <c r="I420" s="130">
        <f>H420/24</f>
        <v>105.5</v>
      </c>
      <c r="J420" s="28" t="s">
        <v>55</v>
      </c>
      <c r="K420" s="21">
        <f>I420/9</f>
        <v>11.722222222222221</v>
      </c>
      <c r="L420" s="21">
        <f aca="true" t="shared" si="58" ref="L420:L451">H420*F420</f>
        <v>2532</v>
      </c>
      <c r="M420" s="54">
        <f aca="true" t="shared" si="59" ref="M420:M451">H420*G420</f>
        <v>55704</v>
      </c>
    </row>
    <row r="421" spans="1:13" s="9" customFormat="1" ht="12.75">
      <c r="A421" s="19">
        <v>408</v>
      </c>
      <c r="B421" s="71">
        <v>4820085745063</v>
      </c>
      <c r="C421" s="22" t="s">
        <v>316</v>
      </c>
      <c r="D421" s="83" t="s">
        <v>272</v>
      </c>
      <c r="E421" s="20" t="s">
        <v>10</v>
      </c>
      <c r="F421" s="20">
        <v>10</v>
      </c>
      <c r="G421" s="20">
        <v>1960</v>
      </c>
      <c r="H421" s="139">
        <v>51</v>
      </c>
      <c r="I421" s="130">
        <f>H421/0.25</f>
        <v>204</v>
      </c>
      <c r="J421" s="28" t="s">
        <v>55</v>
      </c>
      <c r="K421" s="21">
        <f>I421/9</f>
        <v>22.666666666666668</v>
      </c>
      <c r="L421" s="21">
        <f t="shared" si="58"/>
        <v>510</v>
      </c>
      <c r="M421" s="54">
        <f t="shared" si="59"/>
        <v>99960</v>
      </c>
    </row>
    <row r="422" spans="1:13" s="9" customFormat="1" ht="12.75">
      <c r="A422" s="19">
        <v>409</v>
      </c>
      <c r="B422" s="71">
        <v>4823044500802</v>
      </c>
      <c r="C422" s="22" t="s">
        <v>316</v>
      </c>
      <c r="D422" s="83" t="s">
        <v>263</v>
      </c>
      <c r="E422" s="20" t="s">
        <v>10</v>
      </c>
      <c r="F422" s="20" t="s">
        <v>25</v>
      </c>
      <c r="G422" s="20">
        <v>640</v>
      </c>
      <c r="H422" s="139">
        <v>128</v>
      </c>
      <c r="I422" s="130">
        <f>H422/0.9</f>
        <v>142.22222222222223</v>
      </c>
      <c r="J422" s="28" t="s">
        <v>55</v>
      </c>
      <c r="K422" s="21">
        <f t="shared" si="57"/>
        <v>15.80246913580247</v>
      </c>
      <c r="L422" s="21">
        <f t="shared" si="58"/>
        <v>1024</v>
      </c>
      <c r="M422" s="54">
        <f t="shared" si="59"/>
        <v>81920</v>
      </c>
    </row>
    <row r="423" spans="1:13" s="9" customFormat="1" ht="12.75">
      <c r="A423" s="19">
        <v>410</v>
      </c>
      <c r="B423" s="71">
        <v>4823044500819</v>
      </c>
      <c r="C423" s="22" t="s">
        <v>316</v>
      </c>
      <c r="D423" s="83" t="s">
        <v>262</v>
      </c>
      <c r="E423" s="20" t="s">
        <v>10</v>
      </c>
      <c r="F423" s="20" t="s">
        <v>44</v>
      </c>
      <c r="G423" s="20">
        <v>180</v>
      </c>
      <c r="H423" s="139">
        <v>346</v>
      </c>
      <c r="I423" s="130">
        <f>H423/2.8</f>
        <v>123.57142857142858</v>
      </c>
      <c r="J423" s="28" t="s">
        <v>55</v>
      </c>
      <c r="K423" s="21">
        <f t="shared" si="57"/>
        <v>13.730158730158731</v>
      </c>
      <c r="L423" s="21">
        <f t="shared" si="58"/>
        <v>2076</v>
      </c>
      <c r="M423" s="54">
        <f t="shared" si="59"/>
        <v>62280</v>
      </c>
    </row>
    <row r="424" spans="1:13" s="9" customFormat="1" ht="12.75">
      <c r="A424" s="19">
        <v>411</v>
      </c>
      <c r="B424" s="71">
        <v>4820085741256</v>
      </c>
      <c r="C424" s="22" t="s">
        <v>316</v>
      </c>
      <c r="D424" s="83" t="s">
        <v>36</v>
      </c>
      <c r="E424" s="20" t="s">
        <v>10</v>
      </c>
      <c r="F424" s="20">
        <v>1</v>
      </c>
      <c r="G424" s="20">
        <v>48</v>
      </c>
      <c r="H424" s="139">
        <v>1473</v>
      </c>
      <c r="I424" s="130">
        <f>H424/12</f>
        <v>122.75</v>
      </c>
      <c r="J424" s="28" t="s">
        <v>55</v>
      </c>
      <c r="K424" s="21">
        <f t="shared" si="57"/>
        <v>13.63888888888889</v>
      </c>
      <c r="L424" s="21">
        <f t="shared" si="58"/>
        <v>1473</v>
      </c>
      <c r="M424" s="54">
        <f t="shared" si="59"/>
        <v>70704</v>
      </c>
    </row>
    <row r="425" spans="1:13" s="9" customFormat="1" ht="12.75">
      <c r="A425" s="19">
        <v>412</v>
      </c>
      <c r="B425" s="95">
        <v>4823044500833</v>
      </c>
      <c r="C425" s="22" t="s">
        <v>316</v>
      </c>
      <c r="D425" s="83" t="s">
        <v>284</v>
      </c>
      <c r="E425" s="20" t="s">
        <v>10</v>
      </c>
      <c r="F425" s="20">
        <v>1</v>
      </c>
      <c r="G425" s="20">
        <v>22</v>
      </c>
      <c r="H425" s="139">
        <v>2798</v>
      </c>
      <c r="I425" s="130">
        <f>H425/24</f>
        <v>116.58333333333333</v>
      </c>
      <c r="J425" s="28" t="s">
        <v>55</v>
      </c>
      <c r="K425" s="21">
        <f t="shared" si="57"/>
        <v>12.953703703703702</v>
      </c>
      <c r="L425" s="21">
        <f t="shared" si="58"/>
        <v>2798</v>
      </c>
      <c r="M425" s="54">
        <f t="shared" si="59"/>
        <v>61556</v>
      </c>
    </row>
    <row r="426" spans="1:13" s="9" customFormat="1" ht="12.75">
      <c r="A426" s="19">
        <v>413</v>
      </c>
      <c r="B426" s="95">
        <v>4820085743441</v>
      </c>
      <c r="C426" s="22" t="s">
        <v>317</v>
      </c>
      <c r="D426" s="83" t="s">
        <v>263</v>
      </c>
      <c r="E426" s="20" t="s">
        <v>10</v>
      </c>
      <c r="F426" s="20" t="s">
        <v>25</v>
      </c>
      <c r="G426" s="20">
        <v>640</v>
      </c>
      <c r="H426" s="139">
        <v>113</v>
      </c>
      <c r="I426" s="130">
        <f>H426/0.9</f>
        <v>125.55555555555556</v>
      </c>
      <c r="J426" s="28" t="s">
        <v>55</v>
      </c>
      <c r="K426" s="21">
        <f>I426/9</f>
        <v>13.950617283950617</v>
      </c>
      <c r="L426" s="21">
        <f t="shared" si="58"/>
        <v>904</v>
      </c>
      <c r="M426" s="54">
        <f t="shared" si="59"/>
        <v>72320</v>
      </c>
    </row>
    <row r="427" spans="1:13" ht="12.75">
      <c r="A427" s="19">
        <v>414</v>
      </c>
      <c r="B427" s="95">
        <v>4820085743458</v>
      </c>
      <c r="C427" s="22" t="s">
        <v>317</v>
      </c>
      <c r="D427" s="83" t="s">
        <v>262</v>
      </c>
      <c r="E427" s="20" t="s">
        <v>10</v>
      </c>
      <c r="F427" s="20" t="s">
        <v>44</v>
      </c>
      <c r="G427" s="20">
        <v>180</v>
      </c>
      <c r="H427" s="139">
        <v>309</v>
      </c>
      <c r="I427" s="130">
        <f>H427/2.8</f>
        <v>110.35714285714286</v>
      </c>
      <c r="J427" s="28" t="s">
        <v>55</v>
      </c>
      <c r="K427" s="21">
        <f>I427/9</f>
        <v>12.261904761904763</v>
      </c>
      <c r="L427" s="21">
        <f t="shared" si="58"/>
        <v>1854</v>
      </c>
      <c r="M427" s="54">
        <f t="shared" si="59"/>
        <v>55620</v>
      </c>
    </row>
    <row r="428" spans="1:13" ht="12.75">
      <c r="A428" s="19">
        <v>415</v>
      </c>
      <c r="B428" s="95">
        <v>4820085743465</v>
      </c>
      <c r="C428" s="51" t="s">
        <v>318</v>
      </c>
      <c r="D428" s="83" t="s">
        <v>36</v>
      </c>
      <c r="E428" s="20" t="s">
        <v>10</v>
      </c>
      <c r="F428" s="20">
        <v>1</v>
      </c>
      <c r="G428" s="20">
        <v>48</v>
      </c>
      <c r="H428" s="139">
        <v>1239</v>
      </c>
      <c r="I428" s="130">
        <f>H428/12</f>
        <v>103.25</v>
      </c>
      <c r="J428" s="28" t="s">
        <v>55</v>
      </c>
      <c r="K428" s="21">
        <f>I428/9</f>
        <v>11.472222222222221</v>
      </c>
      <c r="L428" s="21">
        <f t="shared" si="58"/>
        <v>1239</v>
      </c>
      <c r="M428" s="54">
        <f t="shared" si="59"/>
        <v>59472</v>
      </c>
    </row>
    <row r="429" spans="1:13" s="9" customFormat="1" ht="12.75">
      <c r="A429" s="19">
        <v>416</v>
      </c>
      <c r="B429" s="71">
        <v>2000000000949</v>
      </c>
      <c r="C429" s="51" t="s">
        <v>318</v>
      </c>
      <c r="D429" s="83" t="s">
        <v>284</v>
      </c>
      <c r="E429" s="20" t="s">
        <v>10</v>
      </c>
      <c r="F429" s="20">
        <v>1</v>
      </c>
      <c r="G429" s="20">
        <v>22</v>
      </c>
      <c r="H429" s="139">
        <v>2386</v>
      </c>
      <c r="I429" s="130">
        <f>H429/24</f>
        <v>99.41666666666667</v>
      </c>
      <c r="J429" s="28" t="s">
        <v>55</v>
      </c>
      <c r="K429" s="21">
        <f>I429/9</f>
        <v>11.046296296296298</v>
      </c>
      <c r="L429" s="21">
        <f t="shared" si="58"/>
        <v>2386</v>
      </c>
      <c r="M429" s="54">
        <f t="shared" si="59"/>
        <v>52492</v>
      </c>
    </row>
    <row r="430" spans="1:13" s="9" customFormat="1" ht="12.75">
      <c r="A430" s="19">
        <v>417</v>
      </c>
      <c r="B430" s="71">
        <v>4820085744318</v>
      </c>
      <c r="C430" s="22" t="s">
        <v>319</v>
      </c>
      <c r="D430" s="83" t="s">
        <v>272</v>
      </c>
      <c r="E430" s="20" t="s">
        <v>10</v>
      </c>
      <c r="F430" s="20">
        <v>10</v>
      </c>
      <c r="G430" s="20">
        <v>1960</v>
      </c>
      <c r="H430" s="139">
        <v>47</v>
      </c>
      <c r="I430" s="130">
        <f>H430/0.25</f>
        <v>188</v>
      </c>
      <c r="J430" s="28" t="s">
        <v>55</v>
      </c>
      <c r="K430" s="21">
        <f>I430/9</f>
        <v>20.88888888888889</v>
      </c>
      <c r="L430" s="21">
        <f t="shared" si="58"/>
        <v>470</v>
      </c>
      <c r="M430" s="54">
        <f t="shared" si="59"/>
        <v>92120</v>
      </c>
    </row>
    <row r="431" spans="1:13" s="9" customFormat="1" ht="12.75">
      <c r="A431" s="19">
        <v>418</v>
      </c>
      <c r="B431" s="71">
        <v>4823044500840</v>
      </c>
      <c r="C431" s="22" t="s">
        <v>319</v>
      </c>
      <c r="D431" s="83" t="s">
        <v>263</v>
      </c>
      <c r="E431" s="20" t="s">
        <v>10</v>
      </c>
      <c r="F431" s="20" t="s">
        <v>25</v>
      </c>
      <c r="G431" s="20">
        <v>640</v>
      </c>
      <c r="H431" s="139">
        <v>121</v>
      </c>
      <c r="I431" s="130">
        <f>H431/0.9</f>
        <v>134.44444444444443</v>
      </c>
      <c r="J431" s="28" t="s">
        <v>55</v>
      </c>
      <c r="K431" s="21">
        <f t="shared" si="57"/>
        <v>14.93827160493827</v>
      </c>
      <c r="L431" s="21">
        <f t="shared" si="58"/>
        <v>968</v>
      </c>
      <c r="M431" s="54">
        <f t="shared" si="59"/>
        <v>77440</v>
      </c>
    </row>
    <row r="432" spans="1:13" s="9" customFormat="1" ht="12.75">
      <c r="A432" s="19">
        <v>419</v>
      </c>
      <c r="B432" s="71">
        <v>4823044500857</v>
      </c>
      <c r="C432" s="22" t="s">
        <v>319</v>
      </c>
      <c r="D432" s="83" t="s">
        <v>262</v>
      </c>
      <c r="E432" s="20" t="s">
        <v>10</v>
      </c>
      <c r="F432" s="20" t="s">
        <v>44</v>
      </c>
      <c r="G432" s="20">
        <v>180</v>
      </c>
      <c r="H432" s="139">
        <v>327</v>
      </c>
      <c r="I432" s="130">
        <f>H432/2.8</f>
        <v>116.78571428571429</v>
      </c>
      <c r="J432" s="28" t="s">
        <v>55</v>
      </c>
      <c r="K432" s="21">
        <f t="shared" si="57"/>
        <v>12.976190476190476</v>
      </c>
      <c r="L432" s="21">
        <f t="shared" si="58"/>
        <v>1962</v>
      </c>
      <c r="M432" s="54">
        <f t="shared" si="59"/>
        <v>58860</v>
      </c>
    </row>
    <row r="433" spans="1:13" s="9" customFormat="1" ht="12.75">
      <c r="A433" s="19">
        <v>420</v>
      </c>
      <c r="B433" s="71">
        <v>4820085741249</v>
      </c>
      <c r="C433" s="22" t="s">
        <v>319</v>
      </c>
      <c r="D433" s="83" t="s">
        <v>36</v>
      </c>
      <c r="E433" s="20" t="s">
        <v>10</v>
      </c>
      <c r="F433" s="20">
        <v>1</v>
      </c>
      <c r="G433" s="20">
        <v>48</v>
      </c>
      <c r="H433" s="139">
        <v>1309</v>
      </c>
      <c r="I433" s="130">
        <f>H433/12</f>
        <v>109.08333333333333</v>
      </c>
      <c r="J433" s="28" t="s">
        <v>55</v>
      </c>
      <c r="K433" s="21">
        <f t="shared" si="57"/>
        <v>12.12037037037037</v>
      </c>
      <c r="L433" s="21">
        <f t="shared" si="58"/>
        <v>1309</v>
      </c>
      <c r="M433" s="54">
        <f t="shared" si="59"/>
        <v>62832</v>
      </c>
    </row>
    <row r="434" spans="1:13" s="9" customFormat="1" ht="12.75">
      <c r="A434" s="19">
        <v>421</v>
      </c>
      <c r="B434" s="95">
        <v>4823044500871</v>
      </c>
      <c r="C434" s="22" t="s">
        <v>319</v>
      </c>
      <c r="D434" s="83" t="s">
        <v>284</v>
      </c>
      <c r="E434" s="20" t="s">
        <v>10</v>
      </c>
      <c r="F434" s="20">
        <v>1</v>
      </c>
      <c r="G434" s="20">
        <v>22</v>
      </c>
      <c r="H434" s="139">
        <v>2485</v>
      </c>
      <c r="I434" s="130">
        <f>H434/24</f>
        <v>103.54166666666667</v>
      </c>
      <c r="J434" s="28" t="s">
        <v>55</v>
      </c>
      <c r="K434" s="21">
        <f t="shared" si="57"/>
        <v>11.50462962962963</v>
      </c>
      <c r="L434" s="21">
        <f t="shared" si="58"/>
        <v>2485</v>
      </c>
      <c r="M434" s="54">
        <f t="shared" si="59"/>
        <v>54670</v>
      </c>
    </row>
    <row r="435" spans="1:13" s="9" customFormat="1" ht="12.75">
      <c r="A435" s="19">
        <v>422</v>
      </c>
      <c r="B435" s="71">
        <v>4820085744325</v>
      </c>
      <c r="C435" s="22" t="s">
        <v>320</v>
      </c>
      <c r="D435" s="83" t="s">
        <v>272</v>
      </c>
      <c r="E435" s="20" t="s">
        <v>10</v>
      </c>
      <c r="F435" s="20">
        <v>10</v>
      </c>
      <c r="G435" s="20">
        <v>1960</v>
      </c>
      <c r="H435" s="139">
        <v>42</v>
      </c>
      <c r="I435" s="130">
        <f>H435/0.25</f>
        <v>168</v>
      </c>
      <c r="J435" s="28" t="s">
        <v>55</v>
      </c>
      <c r="K435" s="21">
        <f t="shared" si="57"/>
        <v>18.666666666666668</v>
      </c>
      <c r="L435" s="21">
        <f t="shared" si="58"/>
        <v>420</v>
      </c>
      <c r="M435" s="54">
        <f t="shared" si="59"/>
        <v>82320</v>
      </c>
    </row>
    <row r="436" spans="1:13" ht="12.75">
      <c r="A436" s="19">
        <v>423</v>
      </c>
      <c r="B436" s="71">
        <v>4823044501007</v>
      </c>
      <c r="C436" s="22" t="s">
        <v>320</v>
      </c>
      <c r="D436" s="83" t="s">
        <v>263</v>
      </c>
      <c r="E436" s="20" t="s">
        <v>10</v>
      </c>
      <c r="F436" s="20" t="s">
        <v>25</v>
      </c>
      <c r="G436" s="20">
        <v>640</v>
      </c>
      <c r="H436" s="139">
        <v>105</v>
      </c>
      <c r="I436" s="130">
        <f>H436/0.9</f>
        <v>116.66666666666666</v>
      </c>
      <c r="J436" s="28" t="s">
        <v>55</v>
      </c>
      <c r="K436" s="21">
        <f t="shared" si="57"/>
        <v>12.962962962962962</v>
      </c>
      <c r="L436" s="21">
        <f t="shared" si="58"/>
        <v>840</v>
      </c>
      <c r="M436" s="54">
        <f t="shared" si="59"/>
        <v>67200</v>
      </c>
    </row>
    <row r="437" spans="1:13" ht="12.75">
      <c r="A437" s="19">
        <v>424</v>
      </c>
      <c r="B437" s="71">
        <v>4823044501014</v>
      </c>
      <c r="C437" s="22" t="s">
        <v>320</v>
      </c>
      <c r="D437" s="83" t="s">
        <v>262</v>
      </c>
      <c r="E437" s="20" t="s">
        <v>10</v>
      </c>
      <c r="F437" s="20" t="s">
        <v>44</v>
      </c>
      <c r="G437" s="20">
        <v>180</v>
      </c>
      <c r="H437" s="139">
        <v>284</v>
      </c>
      <c r="I437" s="130">
        <f>H437/2.8</f>
        <v>101.42857142857143</v>
      </c>
      <c r="J437" s="28" t="s">
        <v>55</v>
      </c>
      <c r="K437" s="21">
        <f t="shared" si="57"/>
        <v>11.26984126984127</v>
      </c>
      <c r="L437" s="21">
        <f t="shared" si="58"/>
        <v>1704</v>
      </c>
      <c r="M437" s="54">
        <f t="shared" si="59"/>
        <v>51120</v>
      </c>
    </row>
    <row r="438" spans="1:13" ht="12.75">
      <c r="A438" s="19">
        <v>425</v>
      </c>
      <c r="B438" s="71">
        <v>4820085741232</v>
      </c>
      <c r="C438" s="51" t="s">
        <v>321</v>
      </c>
      <c r="D438" s="83" t="s">
        <v>36</v>
      </c>
      <c r="E438" s="20" t="s">
        <v>10</v>
      </c>
      <c r="F438" s="20">
        <v>1</v>
      </c>
      <c r="G438" s="20">
        <v>48</v>
      </c>
      <c r="H438" s="139">
        <v>1149</v>
      </c>
      <c r="I438" s="130">
        <f>H438/12</f>
        <v>95.75</v>
      </c>
      <c r="J438" s="28" t="s">
        <v>55</v>
      </c>
      <c r="K438" s="21">
        <f t="shared" si="57"/>
        <v>10.63888888888889</v>
      </c>
      <c r="L438" s="21">
        <f t="shared" si="58"/>
        <v>1149</v>
      </c>
      <c r="M438" s="54">
        <f t="shared" si="59"/>
        <v>55152</v>
      </c>
    </row>
    <row r="439" spans="1:13" s="9" customFormat="1" ht="12.75">
      <c r="A439" s="19">
        <v>426</v>
      </c>
      <c r="B439" s="95">
        <v>4823044501038</v>
      </c>
      <c r="C439" s="51" t="s">
        <v>321</v>
      </c>
      <c r="D439" s="83" t="s">
        <v>284</v>
      </c>
      <c r="E439" s="20" t="s">
        <v>10</v>
      </c>
      <c r="F439" s="20">
        <v>1</v>
      </c>
      <c r="G439" s="20">
        <v>22</v>
      </c>
      <c r="H439" s="139">
        <v>2141</v>
      </c>
      <c r="I439" s="130">
        <f>H439/24</f>
        <v>89.20833333333333</v>
      </c>
      <c r="J439" s="28" t="s">
        <v>55</v>
      </c>
      <c r="K439" s="21">
        <f t="shared" si="57"/>
        <v>9.912037037037036</v>
      </c>
      <c r="L439" s="21">
        <f t="shared" si="58"/>
        <v>2141</v>
      </c>
      <c r="M439" s="54">
        <f t="shared" si="59"/>
        <v>47102</v>
      </c>
    </row>
    <row r="440" spans="1:13" s="9" customFormat="1" ht="12.75">
      <c r="A440" s="19">
        <v>427</v>
      </c>
      <c r="B440" s="71">
        <v>4820085745094</v>
      </c>
      <c r="C440" s="22" t="s">
        <v>322</v>
      </c>
      <c r="D440" s="83" t="s">
        <v>272</v>
      </c>
      <c r="E440" s="20" t="s">
        <v>10</v>
      </c>
      <c r="F440" s="20">
        <v>10</v>
      </c>
      <c r="G440" s="20">
        <v>1960</v>
      </c>
      <c r="H440" s="139">
        <v>56</v>
      </c>
      <c r="I440" s="130">
        <f>H440/0.25</f>
        <v>224</v>
      </c>
      <c r="J440" s="28" t="s">
        <v>55</v>
      </c>
      <c r="K440" s="21">
        <f>I440/9</f>
        <v>24.88888888888889</v>
      </c>
      <c r="L440" s="21">
        <f t="shared" si="58"/>
        <v>560</v>
      </c>
      <c r="M440" s="54">
        <f t="shared" si="59"/>
        <v>109760</v>
      </c>
    </row>
    <row r="441" spans="1:13" s="9" customFormat="1" ht="12.75">
      <c r="A441" s="19">
        <v>428</v>
      </c>
      <c r="B441" s="71">
        <v>4823044500277</v>
      </c>
      <c r="C441" s="22" t="s">
        <v>322</v>
      </c>
      <c r="D441" s="83" t="s">
        <v>263</v>
      </c>
      <c r="E441" s="20" t="s">
        <v>10</v>
      </c>
      <c r="F441" s="20" t="s">
        <v>25</v>
      </c>
      <c r="G441" s="20">
        <v>640</v>
      </c>
      <c r="H441" s="139">
        <v>141</v>
      </c>
      <c r="I441" s="130">
        <f>H441/0.9</f>
        <v>156.66666666666666</v>
      </c>
      <c r="J441" s="28" t="s">
        <v>55</v>
      </c>
      <c r="K441" s="21">
        <f t="shared" si="57"/>
        <v>17.407407407407405</v>
      </c>
      <c r="L441" s="21">
        <f t="shared" si="58"/>
        <v>1128</v>
      </c>
      <c r="M441" s="54">
        <f t="shared" si="59"/>
        <v>90240</v>
      </c>
    </row>
    <row r="442" spans="1:13" s="9" customFormat="1" ht="12.75">
      <c r="A442" s="19">
        <v>429</v>
      </c>
      <c r="B442" s="71">
        <v>4823044500260</v>
      </c>
      <c r="C442" s="22" t="s">
        <v>322</v>
      </c>
      <c r="D442" s="83" t="s">
        <v>262</v>
      </c>
      <c r="E442" s="20" t="s">
        <v>10</v>
      </c>
      <c r="F442" s="20" t="s">
        <v>44</v>
      </c>
      <c r="G442" s="20">
        <v>180</v>
      </c>
      <c r="H442" s="139">
        <v>388</v>
      </c>
      <c r="I442" s="130">
        <f>H442/2.8</f>
        <v>138.57142857142858</v>
      </c>
      <c r="J442" s="28" t="s">
        <v>55</v>
      </c>
      <c r="K442" s="21">
        <f t="shared" si="57"/>
        <v>15.396825396825399</v>
      </c>
      <c r="L442" s="21">
        <f t="shared" si="58"/>
        <v>2328</v>
      </c>
      <c r="M442" s="54">
        <f t="shared" si="59"/>
        <v>69840</v>
      </c>
    </row>
    <row r="443" spans="1:13" s="9" customFormat="1" ht="12.75">
      <c r="A443" s="19">
        <v>430</v>
      </c>
      <c r="B443" s="71">
        <v>4820085741300</v>
      </c>
      <c r="C443" s="22" t="s">
        <v>322</v>
      </c>
      <c r="D443" s="83" t="s">
        <v>36</v>
      </c>
      <c r="E443" s="20" t="s">
        <v>10</v>
      </c>
      <c r="F443" s="20">
        <v>1</v>
      </c>
      <c r="G443" s="20">
        <v>48</v>
      </c>
      <c r="H443" s="139">
        <v>1550</v>
      </c>
      <c r="I443" s="130">
        <f>H443/12</f>
        <v>129.16666666666666</v>
      </c>
      <c r="J443" s="28" t="s">
        <v>55</v>
      </c>
      <c r="K443" s="21">
        <f t="shared" si="57"/>
        <v>14.351851851851851</v>
      </c>
      <c r="L443" s="21">
        <f t="shared" si="58"/>
        <v>1550</v>
      </c>
      <c r="M443" s="54">
        <f t="shared" si="59"/>
        <v>74400</v>
      </c>
    </row>
    <row r="444" spans="1:13" s="9" customFormat="1" ht="12.75">
      <c r="A444" s="19">
        <v>431</v>
      </c>
      <c r="B444" s="95">
        <v>4823044500253</v>
      </c>
      <c r="C444" s="22" t="s">
        <v>322</v>
      </c>
      <c r="D444" s="83" t="s">
        <v>284</v>
      </c>
      <c r="E444" s="20" t="s">
        <v>10</v>
      </c>
      <c r="F444" s="20">
        <v>1</v>
      </c>
      <c r="G444" s="20">
        <v>22</v>
      </c>
      <c r="H444" s="139">
        <v>2921</v>
      </c>
      <c r="I444" s="130">
        <f>H444/24</f>
        <v>121.70833333333333</v>
      </c>
      <c r="J444" s="28" t="s">
        <v>55</v>
      </c>
      <c r="K444" s="21">
        <f t="shared" si="57"/>
        <v>13.523148148148147</v>
      </c>
      <c r="L444" s="21">
        <f t="shared" si="58"/>
        <v>2921</v>
      </c>
      <c r="M444" s="54">
        <f t="shared" si="59"/>
        <v>64262</v>
      </c>
    </row>
    <row r="445" spans="1:13" ht="12.75">
      <c r="A445" s="19">
        <v>432</v>
      </c>
      <c r="B445" s="71">
        <v>4823044500345</v>
      </c>
      <c r="C445" s="22" t="s">
        <v>323</v>
      </c>
      <c r="D445" s="83" t="s">
        <v>263</v>
      </c>
      <c r="E445" s="20" t="s">
        <v>10</v>
      </c>
      <c r="F445" s="20" t="s">
        <v>25</v>
      </c>
      <c r="G445" s="20">
        <v>640</v>
      </c>
      <c r="H445" s="139">
        <v>105</v>
      </c>
      <c r="I445" s="130">
        <f>H445/0.9</f>
        <v>116.66666666666666</v>
      </c>
      <c r="J445" s="28" t="s">
        <v>55</v>
      </c>
      <c r="K445" s="21">
        <f t="shared" si="57"/>
        <v>12.962962962962962</v>
      </c>
      <c r="L445" s="21">
        <f t="shared" si="58"/>
        <v>840</v>
      </c>
      <c r="M445" s="54">
        <f t="shared" si="59"/>
        <v>67200</v>
      </c>
    </row>
    <row r="446" spans="1:13" ht="12.75">
      <c r="A446" s="19">
        <v>433</v>
      </c>
      <c r="B446" s="71">
        <v>4823044500338</v>
      </c>
      <c r="C446" s="22" t="s">
        <v>323</v>
      </c>
      <c r="D446" s="83" t="s">
        <v>262</v>
      </c>
      <c r="E446" s="20" t="s">
        <v>10</v>
      </c>
      <c r="F446" s="20" t="s">
        <v>44</v>
      </c>
      <c r="G446" s="20">
        <v>180</v>
      </c>
      <c r="H446" s="139">
        <v>280</v>
      </c>
      <c r="I446" s="130">
        <f>H446/2.8</f>
        <v>100</v>
      </c>
      <c r="J446" s="28" t="s">
        <v>55</v>
      </c>
      <c r="K446" s="21">
        <f t="shared" si="57"/>
        <v>11.11111111111111</v>
      </c>
      <c r="L446" s="21">
        <f t="shared" si="58"/>
        <v>1680</v>
      </c>
      <c r="M446" s="54">
        <f t="shared" si="59"/>
        <v>50400</v>
      </c>
    </row>
    <row r="447" spans="1:13" ht="12.75">
      <c r="A447" s="19">
        <v>434</v>
      </c>
      <c r="B447" s="71">
        <v>4820085741317</v>
      </c>
      <c r="C447" s="51" t="s">
        <v>324</v>
      </c>
      <c r="D447" s="83" t="s">
        <v>36</v>
      </c>
      <c r="E447" s="20" t="s">
        <v>10</v>
      </c>
      <c r="F447" s="20">
        <v>1</v>
      </c>
      <c r="G447" s="20">
        <v>48</v>
      </c>
      <c r="H447" s="139">
        <v>1148</v>
      </c>
      <c r="I447" s="130">
        <f>H447/12</f>
        <v>95.66666666666667</v>
      </c>
      <c r="J447" s="28" t="s">
        <v>55</v>
      </c>
      <c r="K447" s="21">
        <f t="shared" si="57"/>
        <v>10.62962962962963</v>
      </c>
      <c r="L447" s="21">
        <f t="shared" si="58"/>
        <v>1148</v>
      </c>
      <c r="M447" s="54">
        <f t="shared" si="59"/>
        <v>55104</v>
      </c>
    </row>
    <row r="448" spans="1:13" s="9" customFormat="1" ht="12.75">
      <c r="A448" s="19">
        <v>435</v>
      </c>
      <c r="B448" s="95">
        <v>4823044500369</v>
      </c>
      <c r="C448" s="51" t="s">
        <v>324</v>
      </c>
      <c r="D448" s="83" t="s">
        <v>284</v>
      </c>
      <c r="E448" s="20" t="s">
        <v>10</v>
      </c>
      <c r="F448" s="20">
        <v>1</v>
      </c>
      <c r="G448" s="20">
        <v>22</v>
      </c>
      <c r="H448" s="139">
        <v>2131</v>
      </c>
      <c r="I448" s="130">
        <f>H448/24</f>
        <v>88.79166666666667</v>
      </c>
      <c r="J448" s="28" t="s">
        <v>55</v>
      </c>
      <c r="K448" s="21">
        <f t="shared" si="57"/>
        <v>9.86574074074074</v>
      </c>
      <c r="L448" s="21">
        <f t="shared" si="58"/>
        <v>2131</v>
      </c>
      <c r="M448" s="54">
        <f t="shared" si="59"/>
        <v>46882</v>
      </c>
    </row>
    <row r="449" spans="1:13" s="9" customFormat="1" ht="12.75">
      <c r="A449" s="19">
        <v>436</v>
      </c>
      <c r="B449" s="71">
        <v>4820085745070</v>
      </c>
      <c r="C449" s="22" t="s">
        <v>325</v>
      </c>
      <c r="D449" s="83" t="s">
        <v>272</v>
      </c>
      <c r="E449" s="20" t="s">
        <v>10</v>
      </c>
      <c r="F449" s="20">
        <v>10</v>
      </c>
      <c r="G449" s="20">
        <v>1960</v>
      </c>
      <c r="H449" s="139">
        <v>58</v>
      </c>
      <c r="I449" s="130">
        <f>H449/0.25</f>
        <v>232</v>
      </c>
      <c r="J449" s="28" t="s">
        <v>55</v>
      </c>
      <c r="K449" s="21">
        <f>I449/9</f>
        <v>25.77777777777778</v>
      </c>
      <c r="L449" s="21">
        <f t="shared" si="58"/>
        <v>580</v>
      </c>
      <c r="M449" s="54">
        <f t="shared" si="59"/>
        <v>113680</v>
      </c>
    </row>
    <row r="450" spans="1:13" s="9" customFormat="1" ht="12.75">
      <c r="A450" s="19">
        <v>437</v>
      </c>
      <c r="B450" s="71">
        <v>4823044500307</v>
      </c>
      <c r="C450" s="22" t="s">
        <v>325</v>
      </c>
      <c r="D450" s="83" t="s">
        <v>263</v>
      </c>
      <c r="E450" s="20" t="s">
        <v>10</v>
      </c>
      <c r="F450" s="20" t="s">
        <v>25</v>
      </c>
      <c r="G450" s="20">
        <v>640</v>
      </c>
      <c r="H450" s="139">
        <v>156</v>
      </c>
      <c r="I450" s="122">
        <f>H450/0.9</f>
        <v>173.33333333333334</v>
      </c>
      <c r="J450" s="28" t="s">
        <v>55</v>
      </c>
      <c r="K450" s="21">
        <f t="shared" si="57"/>
        <v>19.25925925925926</v>
      </c>
      <c r="L450" s="21">
        <f t="shared" si="58"/>
        <v>1248</v>
      </c>
      <c r="M450" s="54">
        <f t="shared" si="59"/>
        <v>99840</v>
      </c>
    </row>
    <row r="451" spans="1:13" s="9" customFormat="1" ht="12.75">
      <c r="A451" s="19">
        <v>438</v>
      </c>
      <c r="B451" s="71">
        <v>4820085741522</v>
      </c>
      <c r="C451" s="22" t="s">
        <v>325</v>
      </c>
      <c r="D451" s="83" t="s">
        <v>36</v>
      </c>
      <c r="E451" s="20" t="s">
        <v>10</v>
      </c>
      <c r="F451" s="20">
        <v>1</v>
      </c>
      <c r="G451" s="20">
        <v>48</v>
      </c>
      <c r="H451" s="139">
        <v>1783</v>
      </c>
      <c r="I451" s="122">
        <f>H451/12</f>
        <v>148.58333333333334</v>
      </c>
      <c r="J451" s="28" t="s">
        <v>55</v>
      </c>
      <c r="K451" s="21">
        <f>I451/9</f>
        <v>16.50925925925926</v>
      </c>
      <c r="L451" s="21">
        <f t="shared" si="58"/>
        <v>1783</v>
      </c>
      <c r="M451" s="54">
        <f t="shared" si="59"/>
        <v>85584</v>
      </c>
    </row>
    <row r="452" spans="1:13" s="9" customFormat="1" ht="12.75">
      <c r="A452" s="19">
        <v>439</v>
      </c>
      <c r="B452" s="71">
        <v>2000000000950</v>
      </c>
      <c r="C452" s="51" t="s">
        <v>326</v>
      </c>
      <c r="D452" s="83" t="s">
        <v>284</v>
      </c>
      <c r="E452" s="20" t="s">
        <v>10</v>
      </c>
      <c r="F452" s="20">
        <v>1</v>
      </c>
      <c r="G452" s="20">
        <v>22</v>
      </c>
      <c r="H452" s="139">
        <v>2909</v>
      </c>
      <c r="I452" s="130">
        <f>H452/24</f>
        <v>121.20833333333333</v>
      </c>
      <c r="J452" s="28" t="s">
        <v>55</v>
      </c>
      <c r="K452" s="21">
        <f>I452/9</f>
        <v>13.467592592592592</v>
      </c>
      <c r="L452" s="21">
        <f aca="true" t="shared" si="60" ref="L452:L483">H452*F452</f>
        <v>2909</v>
      </c>
      <c r="M452" s="54">
        <f aca="true" t="shared" si="61" ref="M452:M483">H452*G452</f>
        <v>63998</v>
      </c>
    </row>
    <row r="453" spans="1:13" s="9" customFormat="1" ht="12.75">
      <c r="A453" s="19">
        <v>440</v>
      </c>
      <c r="B453" s="71">
        <v>4823044500963</v>
      </c>
      <c r="C453" s="22" t="s">
        <v>327</v>
      </c>
      <c r="D453" s="83" t="s">
        <v>263</v>
      </c>
      <c r="E453" s="20" t="s">
        <v>10</v>
      </c>
      <c r="F453" s="20" t="s">
        <v>25</v>
      </c>
      <c r="G453" s="20">
        <v>640</v>
      </c>
      <c r="H453" s="139">
        <v>119</v>
      </c>
      <c r="I453" s="130">
        <f>H453/0.9</f>
        <v>132.22222222222223</v>
      </c>
      <c r="J453" s="28" t="s">
        <v>55</v>
      </c>
      <c r="K453" s="21">
        <f t="shared" si="57"/>
        <v>14.69135802469136</v>
      </c>
      <c r="L453" s="21">
        <f t="shared" si="60"/>
        <v>952</v>
      </c>
      <c r="M453" s="54">
        <f t="shared" si="61"/>
        <v>76160</v>
      </c>
    </row>
    <row r="454" spans="1:13" ht="12.75">
      <c r="A454" s="19">
        <v>441</v>
      </c>
      <c r="B454" s="71">
        <v>4823044500970</v>
      </c>
      <c r="C454" s="22" t="s">
        <v>327</v>
      </c>
      <c r="D454" s="83" t="s">
        <v>262</v>
      </c>
      <c r="E454" s="20" t="s">
        <v>10</v>
      </c>
      <c r="F454" s="20" t="s">
        <v>44</v>
      </c>
      <c r="G454" s="20">
        <v>180</v>
      </c>
      <c r="H454" s="139">
        <v>317</v>
      </c>
      <c r="I454" s="130">
        <f>H454/2.8</f>
        <v>113.21428571428572</v>
      </c>
      <c r="J454" s="28" t="s">
        <v>55</v>
      </c>
      <c r="K454" s="21">
        <f t="shared" si="57"/>
        <v>12.57936507936508</v>
      </c>
      <c r="L454" s="21">
        <f t="shared" si="60"/>
        <v>1902</v>
      </c>
      <c r="M454" s="54">
        <f t="shared" si="61"/>
        <v>57060</v>
      </c>
    </row>
    <row r="455" spans="1:13" ht="12.75">
      <c r="A455" s="19">
        <v>442</v>
      </c>
      <c r="B455" s="71">
        <v>4820085741225</v>
      </c>
      <c r="C455" s="51" t="s">
        <v>328</v>
      </c>
      <c r="D455" s="83" t="s">
        <v>36</v>
      </c>
      <c r="E455" s="20" t="s">
        <v>10</v>
      </c>
      <c r="F455" s="20">
        <v>1</v>
      </c>
      <c r="G455" s="20">
        <v>48</v>
      </c>
      <c r="H455" s="139">
        <v>1309</v>
      </c>
      <c r="I455" s="130">
        <f>H455/12</f>
        <v>109.08333333333333</v>
      </c>
      <c r="J455" s="28" t="s">
        <v>55</v>
      </c>
      <c r="K455" s="21">
        <f t="shared" si="57"/>
        <v>12.12037037037037</v>
      </c>
      <c r="L455" s="21">
        <f t="shared" si="60"/>
        <v>1309</v>
      </c>
      <c r="M455" s="54">
        <f t="shared" si="61"/>
        <v>62832</v>
      </c>
    </row>
    <row r="456" spans="1:13" s="9" customFormat="1" ht="12.75">
      <c r="A456" s="19">
        <v>443</v>
      </c>
      <c r="B456" s="71">
        <v>2000000000951</v>
      </c>
      <c r="C456" s="51" t="s">
        <v>328</v>
      </c>
      <c r="D456" s="83" t="s">
        <v>284</v>
      </c>
      <c r="E456" s="20" t="s">
        <v>10</v>
      </c>
      <c r="F456" s="20">
        <v>1</v>
      </c>
      <c r="G456" s="20">
        <v>22</v>
      </c>
      <c r="H456" s="139">
        <v>2420</v>
      </c>
      <c r="I456" s="130">
        <f>H456/24</f>
        <v>100.83333333333333</v>
      </c>
      <c r="J456" s="28" t="s">
        <v>55</v>
      </c>
      <c r="K456" s="21">
        <f t="shared" si="57"/>
        <v>11.203703703703702</v>
      </c>
      <c r="L456" s="21">
        <f t="shared" si="60"/>
        <v>2420</v>
      </c>
      <c r="M456" s="54">
        <f t="shared" si="61"/>
        <v>53240</v>
      </c>
    </row>
    <row r="457" spans="1:13" s="9" customFormat="1" ht="12.75">
      <c r="A457" s="19">
        <v>444</v>
      </c>
      <c r="B457" s="71">
        <v>4823044500208</v>
      </c>
      <c r="C457" s="22" t="s">
        <v>329</v>
      </c>
      <c r="D457" s="83" t="s">
        <v>263</v>
      </c>
      <c r="E457" s="20" t="s">
        <v>10</v>
      </c>
      <c r="F457" s="20" t="s">
        <v>25</v>
      </c>
      <c r="G457" s="20">
        <v>640</v>
      </c>
      <c r="H457" s="139">
        <v>111</v>
      </c>
      <c r="I457" s="130">
        <f>H457/0.9</f>
        <v>123.33333333333333</v>
      </c>
      <c r="J457" s="28" t="s">
        <v>55</v>
      </c>
      <c r="K457" s="21">
        <f t="shared" si="57"/>
        <v>13.703703703703702</v>
      </c>
      <c r="L457" s="21">
        <f t="shared" si="60"/>
        <v>888</v>
      </c>
      <c r="M457" s="54">
        <f t="shared" si="61"/>
        <v>71040</v>
      </c>
    </row>
    <row r="458" spans="1:13" s="9" customFormat="1" ht="12.75">
      <c r="A458" s="19">
        <v>445</v>
      </c>
      <c r="B458" s="71">
        <v>4823044500185</v>
      </c>
      <c r="C458" s="22" t="s">
        <v>329</v>
      </c>
      <c r="D458" s="83" t="s">
        <v>262</v>
      </c>
      <c r="E458" s="20" t="s">
        <v>10</v>
      </c>
      <c r="F458" s="20" t="s">
        <v>44</v>
      </c>
      <c r="G458" s="20">
        <v>180</v>
      </c>
      <c r="H458" s="139">
        <v>289</v>
      </c>
      <c r="I458" s="130">
        <f>H458/2.8</f>
        <v>103.21428571428572</v>
      </c>
      <c r="J458" s="28" t="s">
        <v>55</v>
      </c>
      <c r="K458" s="21">
        <f t="shared" si="57"/>
        <v>11.468253968253968</v>
      </c>
      <c r="L458" s="21">
        <f t="shared" si="60"/>
        <v>1734</v>
      </c>
      <c r="M458" s="54">
        <f t="shared" si="61"/>
        <v>52020</v>
      </c>
    </row>
    <row r="459" spans="1:13" s="9" customFormat="1" ht="12.75">
      <c r="A459" s="19">
        <v>446</v>
      </c>
      <c r="B459" s="71">
        <v>4820085741324</v>
      </c>
      <c r="C459" s="22" t="s">
        <v>329</v>
      </c>
      <c r="D459" s="83" t="s">
        <v>36</v>
      </c>
      <c r="E459" s="20" t="s">
        <v>10</v>
      </c>
      <c r="F459" s="20">
        <v>1</v>
      </c>
      <c r="G459" s="20">
        <v>48</v>
      </c>
      <c r="H459" s="139">
        <v>1148</v>
      </c>
      <c r="I459" s="130">
        <f>H459/12</f>
        <v>95.66666666666667</v>
      </c>
      <c r="J459" s="28" t="s">
        <v>55</v>
      </c>
      <c r="K459" s="21">
        <f t="shared" si="57"/>
        <v>10.62962962962963</v>
      </c>
      <c r="L459" s="21">
        <f t="shared" si="60"/>
        <v>1148</v>
      </c>
      <c r="M459" s="54">
        <f t="shared" si="61"/>
        <v>55104</v>
      </c>
    </row>
    <row r="460" spans="1:13" s="9" customFormat="1" ht="12.75">
      <c r="A460" s="19">
        <v>447</v>
      </c>
      <c r="B460" s="95">
        <v>4823044500178</v>
      </c>
      <c r="C460" s="22" t="s">
        <v>329</v>
      </c>
      <c r="D460" s="83" t="s">
        <v>284</v>
      </c>
      <c r="E460" s="20" t="s">
        <v>10</v>
      </c>
      <c r="F460" s="20">
        <v>1</v>
      </c>
      <c r="G460" s="20">
        <v>22</v>
      </c>
      <c r="H460" s="139">
        <v>2128</v>
      </c>
      <c r="I460" s="130">
        <f>H460/24</f>
        <v>88.66666666666667</v>
      </c>
      <c r="J460" s="28" t="s">
        <v>55</v>
      </c>
      <c r="K460" s="21">
        <f t="shared" si="57"/>
        <v>9.851851851851853</v>
      </c>
      <c r="L460" s="21">
        <f t="shared" si="60"/>
        <v>2128</v>
      </c>
      <c r="M460" s="54">
        <f t="shared" si="61"/>
        <v>46816</v>
      </c>
    </row>
    <row r="461" spans="1:13" s="9" customFormat="1" ht="12.75">
      <c r="A461" s="19">
        <v>448</v>
      </c>
      <c r="B461" s="71">
        <v>4820085744332</v>
      </c>
      <c r="C461" s="22" t="s">
        <v>330</v>
      </c>
      <c r="D461" s="83" t="s">
        <v>272</v>
      </c>
      <c r="E461" s="20" t="s">
        <v>10</v>
      </c>
      <c r="F461" s="20">
        <v>10</v>
      </c>
      <c r="G461" s="20">
        <v>1960</v>
      </c>
      <c r="H461" s="139">
        <v>42</v>
      </c>
      <c r="I461" s="130">
        <f>H461/0.25</f>
        <v>168</v>
      </c>
      <c r="J461" s="28" t="s">
        <v>55</v>
      </c>
      <c r="K461" s="21">
        <f>I461/9</f>
        <v>18.666666666666668</v>
      </c>
      <c r="L461" s="21">
        <f t="shared" si="60"/>
        <v>420</v>
      </c>
      <c r="M461" s="54">
        <f t="shared" si="61"/>
        <v>82320</v>
      </c>
    </row>
    <row r="462" spans="1:13" ht="12.75">
      <c r="A462" s="19">
        <v>449</v>
      </c>
      <c r="B462" s="71">
        <v>4823044500109</v>
      </c>
      <c r="C462" s="22" t="s">
        <v>330</v>
      </c>
      <c r="D462" s="83" t="s">
        <v>263</v>
      </c>
      <c r="E462" s="20" t="s">
        <v>10</v>
      </c>
      <c r="F462" s="20" t="s">
        <v>25</v>
      </c>
      <c r="G462" s="20">
        <v>640</v>
      </c>
      <c r="H462" s="139">
        <v>109</v>
      </c>
      <c r="I462" s="130">
        <f>H462/0.9</f>
        <v>121.11111111111111</v>
      </c>
      <c r="J462" s="28" t="s">
        <v>55</v>
      </c>
      <c r="K462" s="21">
        <f t="shared" si="57"/>
        <v>13.456790123456791</v>
      </c>
      <c r="L462" s="21">
        <f t="shared" si="60"/>
        <v>872</v>
      </c>
      <c r="M462" s="54">
        <f t="shared" si="61"/>
        <v>69760</v>
      </c>
    </row>
    <row r="463" spans="1:13" s="9" customFormat="1" ht="12.75">
      <c r="A463" s="19">
        <v>450</v>
      </c>
      <c r="B463" s="71">
        <v>4823044500123</v>
      </c>
      <c r="C463" s="22" t="s">
        <v>330</v>
      </c>
      <c r="D463" s="83" t="s">
        <v>262</v>
      </c>
      <c r="E463" s="20" t="s">
        <v>10</v>
      </c>
      <c r="F463" s="20" t="s">
        <v>44</v>
      </c>
      <c r="G463" s="20">
        <v>180</v>
      </c>
      <c r="H463" s="139">
        <v>284</v>
      </c>
      <c r="I463" s="130">
        <f>H463/2.8</f>
        <v>101.42857142857143</v>
      </c>
      <c r="J463" s="28" t="s">
        <v>55</v>
      </c>
      <c r="K463" s="21">
        <f t="shared" si="57"/>
        <v>11.26984126984127</v>
      </c>
      <c r="L463" s="21">
        <f t="shared" si="60"/>
        <v>1704</v>
      </c>
      <c r="M463" s="54">
        <f t="shared" si="61"/>
        <v>51120</v>
      </c>
    </row>
    <row r="464" spans="1:13" s="9" customFormat="1" ht="12.75">
      <c r="A464" s="19">
        <v>451</v>
      </c>
      <c r="B464" s="71">
        <v>4820085741348</v>
      </c>
      <c r="C464" s="22" t="s">
        <v>330</v>
      </c>
      <c r="D464" s="83" t="s">
        <v>36</v>
      </c>
      <c r="E464" s="20" t="s">
        <v>10</v>
      </c>
      <c r="F464" s="20">
        <v>1</v>
      </c>
      <c r="G464" s="20">
        <v>48</v>
      </c>
      <c r="H464" s="139">
        <v>1141</v>
      </c>
      <c r="I464" s="130">
        <f>H464/12</f>
        <v>95.08333333333333</v>
      </c>
      <c r="J464" s="28" t="s">
        <v>55</v>
      </c>
      <c r="K464" s="21">
        <f t="shared" si="57"/>
        <v>10.564814814814815</v>
      </c>
      <c r="L464" s="21">
        <f t="shared" si="60"/>
        <v>1141</v>
      </c>
      <c r="M464" s="54">
        <f t="shared" si="61"/>
        <v>54768</v>
      </c>
    </row>
    <row r="465" spans="1:13" s="9" customFormat="1" ht="12.75">
      <c r="A465" s="19">
        <v>452</v>
      </c>
      <c r="B465" s="95">
        <v>4823044500093</v>
      </c>
      <c r="C465" s="22" t="s">
        <v>330</v>
      </c>
      <c r="D465" s="83" t="s">
        <v>284</v>
      </c>
      <c r="E465" s="20" t="s">
        <v>10</v>
      </c>
      <c r="F465" s="20">
        <v>1</v>
      </c>
      <c r="G465" s="20">
        <v>22</v>
      </c>
      <c r="H465" s="139">
        <v>2122</v>
      </c>
      <c r="I465" s="130">
        <f>H465/24</f>
        <v>88.41666666666667</v>
      </c>
      <c r="J465" s="28" t="s">
        <v>55</v>
      </c>
      <c r="K465" s="21">
        <f t="shared" si="57"/>
        <v>9.824074074074074</v>
      </c>
      <c r="L465" s="21">
        <f t="shared" si="60"/>
        <v>2122</v>
      </c>
      <c r="M465" s="54">
        <f t="shared" si="61"/>
        <v>46684</v>
      </c>
    </row>
    <row r="466" spans="1:13" s="9" customFormat="1" ht="12.75">
      <c r="A466" s="19">
        <v>453</v>
      </c>
      <c r="B466" s="71">
        <v>4820085745087</v>
      </c>
      <c r="C466" s="22" t="s">
        <v>331</v>
      </c>
      <c r="D466" s="83" t="s">
        <v>272</v>
      </c>
      <c r="E466" s="20" t="s">
        <v>10</v>
      </c>
      <c r="F466" s="20">
        <v>10</v>
      </c>
      <c r="G466" s="20">
        <v>1960</v>
      </c>
      <c r="H466" s="139">
        <v>50</v>
      </c>
      <c r="I466" s="130">
        <f>H466/0.25</f>
        <v>200</v>
      </c>
      <c r="J466" s="28" t="s">
        <v>55</v>
      </c>
      <c r="K466" s="21">
        <f>I466/9</f>
        <v>22.22222222222222</v>
      </c>
      <c r="L466" s="21">
        <f t="shared" si="60"/>
        <v>500</v>
      </c>
      <c r="M466" s="54">
        <f t="shared" si="61"/>
        <v>98000</v>
      </c>
    </row>
    <row r="467" spans="1:13" s="9" customFormat="1" ht="12.75">
      <c r="A467" s="19">
        <v>454</v>
      </c>
      <c r="B467" s="71">
        <v>4823044500765</v>
      </c>
      <c r="C467" s="22" t="s">
        <v>331</v>
      </c>
      <c r="D467" s="83" t="s">
        <v>263</v>
      </c>
      <c r="E467" s="20" t="s">
        <v>10</v>
      </c>
      <c r="F467" s="20" t="s">
        <v>25</v>
      </c>
      <c r="G467" s="20">
        <v>640</v>
      </c>
      <c r="H467" s="139">
        <v>122</v>
      </c>
      <c r="I467" s="130">
        <f>H467/0.9</f>
        <v>135.55555555555554</v>
      </c>
      <c r="J467" s="28" t="s">
        <v>55</v>
      </c>
      <c r="K467" s="21">
        <f t="shared" si="57"/>
        <v>15.061728395061728</v>
      </c>
      <c r="L467" s="21">
        <f t="shared" si="60"/>
        <v>976</v>
      </c>
      <c r="M467" s="54">
        <f t="shared" si="61"/>
        <v>78080</v>
      </c>
    </row>
    <row r="468" spans="1:13" s="9" customFormat="1" ht="12.75">
      <c r="A468" s="19">
        <v>455</v>
      </c>
      <c r="B468" s="71">
        <v>4823044500772</v>
      </c>
      <c r="C468" s="22" t="s">
        <v>331</v>
      </c>
      <c r="D468" s="83" t="s">
        <v>262</v>
      </c>
      <c r="E468" s="20" t="s">
        <v>10</v>
      </c>
      <c r="F468" s="20" t="s">
        <v>44</v>
      </c>
      <c r="G468" s="20">
        <v>180</v>
      </c>
      <c r="H468" s="139">
        <v>333</v>
      </c>
      <c r="I468" s="130">
        <f>H468/2.8</f>
        <v>118.92857142857143</v>
      </c>
      <c r="J468" s="28" t="s">
        <v>55</v>
      </c>
      <c r="K468" s="21">
        <f t="shared" si="57"/>
        <v>13.214285714285715</v>
      </c>
      <c r="L468" s="21">
        <f t="shared" si="60"/>
        <v>1998</v>
      </c>
      <c r="M468" s="54">
        <f t="shared" si="61"/>
        <v>59940</v>
      </c>
    </row>
    <row r="469" spans="1:13" s="9" customFormat="1" ht="12.75">
      <c r="A469" s="19">
        <v>456</v>
      </c>
      <c r="B469" s="71">
        <v>4820085741331</v>
      </c>
      <c r="C469" s="22" t="s">
        <v>331</v>
      </c>
      <c r="D469" s="83" t="s">
        <v>36</v>
      </c>
      <c r="E469" s="20" t="s">
        <v>10</v>
      </c>
      <c r="F469" s="20">
        <v>1</v>
      </c>
      <c r="G469" s="20">
        <v>48</v>
      </c>
      <c r="H469" s="139">
        <v>1343</v>
      </c>
      <c r="I469" s="130">
        <f>H469/12</f>
        <v>111.91666666666667</v>
      </c>
      <c r="J469" s="28" t="s">
        <v>55</v>
      </c>
      <c r="K469" s="21">
        <f t="shared" si="57"/>
        <v>12.435185185185185</v>
      </c>
      <c r="L469" s="21">
        <f t="shared" si="60"/>
        <v>1343</v>
      </c>
      <c r="M469" s="54">
        <f t="shared" si="61"/>
        <v>64464</v>
      </c>
    </row>
    <row r="470" spans="1:13" s="9" customFormat="1" ht="12.75">
      <c r="A470" s="19">
        <v>457</v>
      </c>
      <c r="B470" s="95">
        <v>4823044500796</v>
      </c>
      <c r="C470" s="51" t="s">
        <v>332</v>
      </c>
      <c r="D470" s="83" t="s">
        <v>284</v>
      </c>
      <c r="E470" s="20" t="s">
        <v>10</v>
      </c>
      <c r="F470" s="20">
        <v>1</v>
      </c>
      <c r="G470" s="20">
        <v>22</v>
      </c>
      <c r="H470" s="139">
        <v>2532</v>
      </c>
      <c r="I470" s="130">
        <f>H470/24</f>
        <v>105.5</v>
      </c>
      <c r="J470" s="28" t="s">
        <v>55</v>
      </c>
      <c r="K470" s="21">
        <f aca="true" t="shared" si="62" ref="K470:K475">I470/9</f>
        <v>11.722222222222221</v>
      </c>
      <c r="L470" s="21">
        <f t="shared" si="60"/>
        <v>2532</v>
      </c>
      <c r="M470" s="54">
        <f t="shared" si="61"/>
        <v>55704</v>
      </c>
    </row>
    <row r="471" spans="1:13" s="9" customFormat="1" ht="12.75">
      <c r="A471" s="19">
        <v>458</v>
      </c>
      <c r="B471" s="71">
        <v>4820085744349</v>
      </c>
      <c r="C471" s="22" t="s">
        <v>333</v>
      </c>
      <c r="D471" s="83" t="s">
        <v>272</v>
      </c>
      <c r="E471" s="20" t="s">
        <v>10</v>
      </c>
      <c r="F471" s="20">
        <v>10</v>
      </c>
      <c r="G471" s="20">
        <v>1960</v>
      </c>
      <c r="H471" s="139">
        <v>48</v>
      </c>
      <c r="I471" s="130">
        <f>H471/0.25</f>
        <v>192</v>
      </c>
      <c r="J471" s="28" t="s">
        <v>55</v>
      </c>
      <c r="K471" s="21">
        <f t="shared" si="62"/>
        <v>21.333333333333332</v>
      </c>
      <c r="L471" s="21">
        <f t="shared" si="60"/>
        <v>480</v>
      </c>
      <c r="M471" s="54">
        <f t="shared" si="61"/>
        <v>94080</v>
      </c>
    </row>
    <row r="472" spans="1:13" ht="12.75">
      <c r="A472" s="19">
        <v>459</v>
      </c>
      <c r="B472" s="96">
        <v>4820085744189</v>
      </c>
      <c r="C472" s="22" t="s">
        <v>333</v>
      </c>
      <c r="D472" s="83" t="s">
        <v>263</v>
      </c>
      <c r="E472" s="20" t="s">
        <v>10</v>
      </c>
      <c r="F472" s="20" t="s">
        <v>25</v>
      </c>
      <c r="G472" s="20">
        <v>640</v>
      </c>
      <c r="H472" s="139">
        <v>122</v>
      </c>
      <c r="I472" s="130">
        <f>H472/0.9</f>
        <v>135.55555555555554</v>
      </c>
      <c r="J472" s="28" t="s">
        <v>55</v>
      </c>
      <c r="K472" s="21">
        <f t="shared" si="62"/>
        <v>15.061728395061728</v>
      </c>
      <c r="L472" s="21">
        <f t="shared" si="60"/>
        <v>976</v>
      </c>
      <c r="M472" s="54">
        <f t="shared" si="61"/>
        <v>78080</v>
      </c>
    </row>
    <row r="473" spans="1:13" ht="12.75">
      <c r="A473" s="19">
        <v>460</v>
      </c>
      <c r="B473" s="96">
        <v>4820085744196</v>
      </c>
      <c r="C473" s="22" t="s">
        <v>333</v>
      </c>
      <c r="D473" s="83" t="s">
        <v>262</v>
      </c>
      <c r="E473" s="20" t="s">
        <v>10</v>
      </c>
      <c r="F473" s="20" t="s">
        <v>44</v>
      </c>
      <c r="G473" s="20">
        <v>180</v>
      </c>
      <c r="H473" s="139">
        <v>333</v>
      </c>
      <c r="I473" s="130">
        <f>H473/2.8</f>
        <v>118.92857142857143</v>
      </c>
      <c r="J473" s="28" t="s">
        <v>55</v>
      </c>
      <c r="K473" s="21">
        <f t="shared" si="62"/>
        <v>13.214285714285715</v>
      </c>
      <c r="L473" s="21">
        <f t="shared" si="60"/>
        <v>1998</v>
      </c>
      <c r="M473" s="54">
        <f t="shared" si="61"/>
        <v>59940</v>
      </c>
    </row>
    <row r="474" spans="1:13" ht="12.75">
      <c r="A474" s="19">
        <v>461</v>
      </c>
      <c r="B474" s="96">
        <v>4820085744202</v>
      </c>
      <c r="C474" s="51" t="s">
        <v>334</v>
      </c>
      <c r="D474" s="83" t="s">
        <v>36</v>
      </c>
      <c r="E474" s="20" t="s">
        <v>10</v>
      </c>
      <c r="F474" s="20">
        <v>1</v>
      </c>
      <c r="G474" s="20">
        <v>48</v>
      </c>
      <c r="H474" s="139">
        <v>1336</v>
      </c>
      <c r="I474" s="130">
        <f>H474/12</f>
        <v>111.33333333333333</v>
      </c>
      <c r="J474" s="28" t="s">
        <v>55</v>
      </c>
      <c r="K474" s="21">
        <f t="shared" si="62"/>
        <v>12.37037037037037</v>
      </c>
      <c r="L474" s="21">
        <f t="shared" si="60"/>
        <v>1336</v>
      </c>
      <c r="M474" s="54">
        <f t="shared" si="61"/>
        <v>64128</v>
      </c>
    </row>
    <row r="475" spans="1:13" s="9" customFormat="1" ht="12.75">
      <c r="A475" s="19">
        <v>462</v>
      </c>
      <c r="B475" s="71">
        <v>2000000000952</v>
      </c>
      <c r="C475" s="51" t="s">
        <v>334</v>
      </c>
      <c r="D475" s="83" t="s">
        <v>284</v>
      </c>
      <c r="E475" s="20" t="s">
        <v>10</v>
      </c>
      <c r="F475" s="20">
        <v>1</v>
      </c>
      <c r="G475" s="20">
        <v>22</v>
      </c>
      <c r="H475" s="139">
        <v>2532</v>
      </c>
      <c r="I475" s="130">
        <f>H475/24</f>
        <v>105.5</v>
      </c>
      <c r="J475" s="28" t="s">
        <v>55</v>
      </c>
      <c r="K475" s="21">
        <f t="shared" si="62"/>
        <v>11.722222222222221</v>
      </c>
      <c r="L475" s="21">
        <f t="shared" si="60"/>
        <v>2532</v>
      </c>
      <c r="M475" s="54">
        <f t="shared" si="61"/>
        <v>55704</v>
      </c>
    </row>
    <row r="476" spans="1:13" s="9" customFormat="1" ht="12.75">
      <c r="A476" s="19">
        <v>463</v>
      </c>
      <c r="B476" s="97">
        <v>4820085743038</v>
      </c>
      <c r="C476" s="4" t="s">
        <v>335</v>
      </c>
      <c r="D476" s="83" t="s">
        <v>272</v>
      </c>
      <c r="E476" s="20" t="s">
        <v>10</v>
      </c>
      <c r="F476" s="20">
        <v>10</v>
      </c>
      <c r="G476" s="20">
        <v>1960</v>
      </c>
      <c r="H476" s="139">
        <v>64</v>
      </c>
      <c r="I476" s="130">
        <f>H476/0.25</f>
        <v>256</v>
      </c>
      <c r="J476" s="28" t="s">
        <v>55</v>
      </c>
      <c r="K476" s="21">
        <f aca="true" t="shared" si="63" ref="K476:K489">I476/9</f>
        <v>28.444444444444443</v>
      </c>
      <c r="L476" s="21">
        <f t="shared" si="60"/>
        <v>640</v>
      </c>
      <c r="M476" s="54">
        <f t="shared" si="61"/>
        <v>125440</v>
      </c>
    </row>
    <row r="477" spans="1:13" ht="12.75">
      <c r="A477" s="19">
        <v>464</v>
      </c>
      <c r="B477" s="97">
        <v>4820085744776</v>
      </c>
      <c r="C477" s="4" t="s">
        <v>335</v>
      </c>
      <c r="D477" s="83" t="s">
        <v>273</v>
      </c>
      <c r="E477" s="20" t="s">
        <v>10</v>
      </c>
      <c r="F477" s="20" t="s">
        <v>25</v>
      </c>
      <c r="G477" s="20">
        <v>640</v>
      </c>
      <c r="H477" s="139">
        <v>176</v>
      </c>
      <c r="I477" s="130">
        <f>H477/0.8</f>
        <v>220</v>
      </c>
      <c r="J477" s="28" t="s">
        <v>55</v>
      </c>
      <c r="K477" s="21">
        <f t="shared" si="63"/>
        <v>24.444444444444443</v>
      </c>
      <c r="L477" s="21">
        <f t="shared" si="60"/>
        <v>1408</v>
      </c>
      <c r="M477" s="54">
        <f t="shared" si="61"/>
        <v>112640</v>
      </c>
    </row>
    <row r="478" spans="1:13" ht="12.75">
      <c r="A478" s="19">
        <v>465</v>
      </c>
      <c r="B478" s="97">
        <v>4820085744783</v>
      </c>
      <c r="C478" s="4" t="s">
        <v>335</v>
      </c>
      <c r="D478" s="83" t="s">
        <v>274</v>
      </c>
      <c r="E478" s="20" t="s">
        <v>10</v>
      </c>
      <c r="F478" s="20" t="s">
        <v>44</v>
      </c>
      <c r="G478" s="20">
        <v>180</v>
      </c>
      <c r="H478" s="139">
        <v>495</v>
      </c>
      <c r="I478" s="130">
        <f>H478/2.5</f>
        <v>198</v>
      </c>
      <c r="J478" s="28" t="s">
        <v>55</v>
      </c>
      <c r="K478" s="21">
        <f t="shared" si="63"/>
        <v>22</v>
      </c>
      <c r="L478" s="21">
        <f t="shared" si="60"/>
        <v>2970</v>
      </c>
      <c r="M478" s="54">
        <f t="shared" si="61"/>
        <v>89100</v>
      </c>
    </row>
    <row r="479" spans="1:13" ht="12.75">
      <c r="A479" s="19">
        <v>466</v>
      </c>
      <c r="B479" s="97">
        <v>4820085744790</v>
      </c>
      <c r="C479" s="49" t="s">
        <v>336</v>
      </c>
      <c r="D479" s="83" t="s">
        <v>58</v>
      </c>
      <c r="E479" s="20" t="s">
        <v>10</v>
      </c>
      <c r="F479" s="20">
        <v>1</v>
      </c>
      <c r="G479" s="20">
        <v>48</v>
      </c>
      <c r="H479" s="139">
        <v>1924</v>
      </c>
      <c r="I479" s="130">
        <f>H479/10</f>
        <v>192.4</v>
      </c>
      <c r="J479" s="28" t="s">
        <v>55</v>
      </c>
      <c r="K479" s="21">
        <f t="shared" si="63"/>
        <v>21.37777777777778</v>
      </c>
      <c r="L479" s="21">
        <f t="shared" si="60"/>
        <v>1924</v>
      </c>
      <c r="M479" s="54">
        <f t="shared" si="61"/>
        <v>92352</v>
      </c>
    </row>
    <row r="480" spans="1:13" s="9" customFormat="1" ht="12.75">
      <c r="A480" s="19">
        <v>467</v>
      </c>
      <c r="B480" s="71">
        <v>2000000000953</v>
      </c>
      <c r="C480" s="49" t="s">
        <v>336</v>
      </c>
      <c r="D480" s="83" t="s">
        <v>283</v>
      </c>
      <c r="E480" s="20" t="s">
        <v>10</v>
      </c>
      <c r="F480" s="20">
        <v>1</v>
      </c>
      <c r="G480" s="20">
        <v>22</v>
      </c>
      <c r="H480" s="139">
        <v>3780</v>
      </c>
      <c r="I480" s="130">
        <f>H480/20</f>
        <v>189</v>
      </c>
      <c r="J480" s="28" t="s">
        <v>55</v>
      </c>
      <c r="K480" s="21">
        <f t="shared" si="63"/>
        <v>21</v>
      </c>
      <c r="L480" s="21">
        <f t="shared" si="60"/>
        <v>3780</v>
      </c>
      <c r="M480" s="54">
        <f t="shared" si="61"/>
        <v>83160</v>
      </c>
    </row>
    <row r="481" spans="1:13" ht="12.75">
      <c r="A481" s="19">
        <v>468</v>
      </c>
      <c r="B481" s="71">
        <v>4823044500925</v>
      </c>
      <c r="C481" s="22" t="s">
        <v>337</v>
      </c>
      <c r="D481" s="83" t="s">
        <v>263</v>
      </c>
      <c r="E481" s="20" t="s">
        <v>10</v>
      </c>
      <c r="F481" s="20" t="s">
        <v>25</v>
      </c>
      <c r="G481" s="20">
        <v>640</v>
      </c>
      <c r="H481" s="139">
        <v>114</v>
      </c>
      <c r="I481" s="122">
        <f>H481/0.9</f>
        <v>126.66666666666666</v>
      </c>
      <c r="J481" s="28" t="s">
        <v>55</v>
      </c>
      <c r="K481" s="21">
        <f t="shared" si="63"/>
        <v>14.074074074074073</v>
      </c>
      <c r="L481" s="21">
        <f t="shared" si="60"/>
        <v>912</v>
      </c>
      <c r="M481" s="54">
        <f t="shared" si="61"/>
        <v>72960</v>
      </c>
    </row>
    <row r="482" spans="1:13" ht="12.75">
      <c r="A482" s="19">
        <v>469</v>
      </c>
      <c r="B482" s="71">
        <v>4820085741171</v>
      </c>
      <c r="C482" s="22" t="s">
        <v>338</v>
      </c>
      <c r="D482" s="83" t="s">
        <v>36</v>
      </c>
      <c r="E482" s="20" t="s">
        <v>10</v>
      </c>
      <c r="F482" s="20">
        <v>1</v>
      </c>
      <c r="G482" s="20">
        <v>48</v>
      </c>
      <c r="H482" s="139">
        <v>1243</v>
      </c>
      <c r="I482" s="122">
        <f>H482/12</f>
        <v>103.58333333333333</v>
      </c>
      <c r="J482" s="28" t="s">
        <v>55</v>
      </c>
      <c r="K482" s="21">
        <f t="shared" si="63"/>
        <v>11.50925925925926</v>
      </c>
      <c r="L482" s="21">
        <f t="shared" si="60"/>
        <v>1243</v>
      </c>
      <c r="M482" s="54">
        <f t="shared" si="61"/>
        <v>59664</v>
      </c>
    </row>
    <row r="483" spans="1:13" s="9" customFormat="1" ht="12.75">
      <c r="A483" s="19">
        <v>470</v>
      </c>
      <c r="B483" s="71">
        <v>2000000000954</v>
      </c>
      <c r="C483" s="51" t="s">
        <v>339</v>
      </c>
      <c r="D483" s="83" t="s">
        <v>284</v>
      </c>
      <c r="E483" s="20" t="s">
        <v>10</v>
      </c>
      <c r="F483" s="20">
        <v>1</v>
      </c>
      <c r="G483" s="20">
        <v>22</v>
      </c>
      <c r="H483" s="139">
        <v>2308</v>
      </c>
      <c r="I483" s="130">
        <f>H483/24</f>
        <v>96.16666666666667</v>
      </c>
      <c r="J483" s="28" t="s">
        <v>55</v>
      </c>
      <c r="K483" s="21">
        <f t="shared" si="63"/>
        <v>10.685185185185185</v>
      </c>
      <c r="L483" s="21">
        <f t="shared" si="60"/>
        <v>2308</v>
      </c>
      <c r="M483" s="54">
        <f t="shared" si="61"/>
        <v>50776</v>
      </c>
    </row>
    <row r="484" spans="1:13" s="9" customFormat="1" ht="12.75">
      <c r="A484" s="19">
        <v>471</v>
      </c>
      <c r="B484" s="71">
        <v>4820085744356</v>
      </c>
      <c r="C484" s="22" t="s">
        <v>340</v>
      </c>
      <c r="D484" s="83" t="s">
        <v>272</v>
      </c>
      <c r="E484" s="20" t="s">
        <v>10</v>
      </c>
      <c r="F484" s="20">
        <v>10</v>
      </c>
      <c r="G484" s="20">
        <v>1960</v>
      </c>
      <c r="H484" s="139">
        <v>41</v>
      </c>
      <c r="I484" s="130">
        <f>H484/0.25</f>
        <v>164</v>
      </c>
      <c r="J484" s="28" t="s">
        <v>55</v>
      </c>
      <c r="K484" s="21">
        <f t="shared" si="63"/>
        <v>18.22222222222222</v>
      </c>
      <c r="L484" s="21">
        <f aca="true" t="shared" si="64" ref="L484:L502">H484*F484</f>
        <v>410</v>
      </c>
      <c r="M484" s="54">
        <f aca="true" t="shared" si="65" ref="M484:M502">H484*G484</f>
        <v>80360</v>
      </c>
    </row>
    <row r="485" spans="1:13" s="9" customFormat="1" ht="12.75">
      <c r="A485" s="19">
        <v>472</v>
      </c>
      <c r="B485" s="71">
        <v>4823044500086</v>
      </c>
      <c r="C485" s="22" t="s">
        <v>340</v>
      </c>
      <c r="D485" s="83" t="s">
        <v>263</v>
      </c>
      <c r="E485" s="20" t="s">
        <v>10</v>
      </c>
      <c r="F485" s="20" t="s">
        <v>25</v>
      </c>
      <c r="G485" s="20">
        <v>640</v>
      </c>
      <c r="H485" s="139">
        <v>105</v>
      </c>
      <c r="I485" s="130">
        <f>H485/0.9</f>
        <v>116.66666666666666</v>
      </c>
      <c r="J485" s="28" t="s">
        <v>55</v>
      </c>
      <c r="K485" s="21">
        <f t="shared" si="63"/>
        <v>12.962962962962962</v>
      </c>
      <c r="L485" s="21">
        <f t="shared" si="64"/>
        <v>840</v>
      </c>
      <c r="M485" s="54">
        <f t="shared" si="65"/>
        <v>67200</v>
      </c>
    </row>
    <row r="486" spans="1:13" ht="12.75">
      <c r="A486" s="19">
        <v>473</v>
      </c>
      <c r="B486" s="71">
        <v>4823044500079</v>
      </c>
      <c r="C486" s="22" t="s">
        <v>340</v>
      </c>
      <c r="D486" s="83" t="s">
        <v>262</v>
      </c>
      <c r="E486" s="20" t="s">
        <v>10</v>
      </c>
      <c r="F486" s="20" t="s">
        <v>44</v>
      </c>
      <c r="G486" s="20">
        <v>180</v>
      </c>
      <c r="H486" s="139">
        <v>279</v>
      </c>
      <c r="I486" s="130">
        <f>H486/2.8</f>
        <v>99.64285714285715</v>
      </c>
      <c r="J486" s="28" t="s">
        <v>55</v>
      </c>
      <c r="K486" s="21">
        <f t="shared" si="63"/>
        <v>11.071428571428573</v>
      </c>
      <c r="L486" s="21">
        <f t="shared" si="64"/>
        <v>1674</v>
      </c>
      <c r="M486" s="54">
        <f t="shared" si="65"/>
        <v>50220</v>
      </c>
    </row>
    <row r="487" spans="1:13" s="9" customFormat="1" ht="12.75">
      <c r="A487" s="19">
        <v>474</v>
      </c>
      <c r="B487" s="71">
        <v>4820085741294</v>
      </c>
      <c r="C487" s="22" t="s">
        <v>340</v>
      </c>
      <c r="D487" s="83" t="s">
        <v>36</v>
      </c>
      <c r="E487" s="20" t="s">
        <v>10</v>
      </c>
      <c r="F487" s="20">
        <v>1</v>
      </c>
      <c r="G487" s="20">
        <v>48</v>
      </c>
      <c r="H487" s="139">
        <v>1126</v>
      </c>
      <c r="I487" s="130">
        <f>H487/12</f>
        <v>93.83333333333333</v>
      </c>
      <c r="J487" s="28" t="s">
        <v>55</v>
      </c>
      <c r="K487" s="21">
        <f t="shared" si="63"/>
        <v>10.425925925925926</v>
      </c>
      <c r="L487" s="21">
        <f t="shared" si="64"/>
        <v>1126</v>
      </c>
      <c r="M487" s="54">
        <f t="shared" si="65"/>
        <v>54048</v>
      </c>
    </row>
    <row r="488" spans="1:13" s="9" customFormat="1" ht="12.75">
      <c r="A488" s="19">
        <v>475</v>
      </c>
      <c r="B488" s="95">
        <v>4823044500055</v>
      </c>
      <c r="C488" s="22" t="s">
        <v>340</v>
      </c>
      <c r="D488" s="83" t="s">
        <v>284</v>
      </c>
      <c r="E488" s="20" t="s">
        <v>10</v>
      </c>
      <c r="F488" s="20">
        <v>1</v>
      </c>
      <c r="G488" s="20">
        <v>22</v>
      </c>
      <c r="H488" s="139">
        <v>2071</v>
      </c>
      <c r="I488" s="130">
        <f>H488/24</f>
        <v>86.29166666666667</v>
      </c>
      <c r="J488" s="28" t="s">
        <v>55</v>
      </c>
      <c r="K488" s="21">
        <f t="shared" si="63"/>
        <v>9.587962962962964</v>
      </c>
      <c r="L488" s="21">
        <f t="shared" si="64"/>
        <v>2071</v>
      </c>
      <c r="M488" s="54">
        <f t="shared" si="65"/>
        <v>45562</v>
      </c>
    </row>
    <row r="489" spans="1:13" s="9" customFormat="1" ht="12.75">
      <c r="A489" s="19">
        <v>476</v>
      </c>
      <c r="B489" s="71">
        <v>4820085745100</v>
      </c>
      <c r="C489" s="4" t="s">
        <v>341</v>
      </c>
      <c r="D489" s="83" t="s">
        <v>272</v>
      </c>
      <c r="E489" s="20" t="s">
        <v>10</v>
      </c>
      <c r="F489" s="20">
        <v>10</v>
      </c>
      <c r="G489" s="20">
        <v>1960</v>
      </c>
      <c r="H489" s="139">
        <v>43</v>
      </c>
      <c r="I489" s="130">
        <f>H489/0.25</f>
        <v>172</v>
      </c>
      <c r="J489" s="28" t="s">
        <v>55</v>
      </c>
      <c r="K489" s="21">
        <f t="shared" si="63"/>
        <v>19.11111111111111</v>
      </c>
      <c r="L489" s="21">
        <f t="shared" si="64"/>
        <v>430</v>
      </c>
      <c r="M489" s="54">
        <f t="shared" si="65"/>
        <v>84280</v>
      </c>
    </row>
    <row r="490" spans="1:13" s="9" customFormat="1" ht="12.75">
      <c r="A490" s="19">
        <v>477</v>
      </c>
      <c r="B490" s="71">
        <v>4820085741416</v>
      </c>
      <c r="C490" s="4" t="s">
        <v>341</v>
      </c>
      <c r="D490" s="83" t="s">
        <v>263</v>
      </c>
      <c r="E490" s="20" t="s">
        <v>10</v>
      </c>
      <c r="F490" s="20" t="s">
        <v>25</v>
      </c>
      <c r="G490" s="20">
        <v>640</v>
      </c>
      <c r="H490" s="139">
        <v>111</v>
      </c>
      <c r="I490" s="130">
        <f>H490/0.9</f>
        <v>123.33333333333333</v>
      </c>
      <c r="J490" s="28" t="s">
        <v>55</v>
      </c>
      <c r="K490" s="21">
        <f aca="true" t="shared" si="66" ref="K490:K498">I490/9</f>
        <v>13.703703703703702</v>
      </c>
      <c r="L490" s="21">
        <f t="shared" si="64"/>
        <v>888</v>
      </c>
      <c r="M490" s="54">
        <f t="shared" si="65"/>
        <v>71040</v>
      </c>
    </row>
    <row r="491" spans="1:13" s="9" customFormat="1" ht="12.75">
      <c r="A491" s="19">
        <v>478</v>
      </c>
      <c r="B491" s="71">
        <v>4820085741423</v>
      </c>
      <c r="C491" s="4" t="s">
        <v>341</v>
      </c>
      <c r="D491" s="83" t="s">
        <v>262</v>
      </c>
      <c r="E491" s="20" t="s">
        <v>10</v>
      </c>
      <c r="F491" s="20" t="s">
        <v>44</v>
      </c>
      <c r="G491" s="20">
        <v>180</v>
      </c>
      <c r="H491" s="139">
        <v>299</v>
      </c>
      <c r="I491" s="130">
        <f>H491/2.8</f>
        <v>106.78571428571429</v>
      </c>
      <c r="J491" s="28" t="s">
        <v>55</v>
      </c>
      <c r="K491" s="21">
        <f t="shared" si="66"/>
        <v>11.865079365079366</v>
      </c>
      <c r="L491" s="21">
        <f t="shared" si="64"/>
        <v>1794</v>
      </c>
      <c r="M491" s="54">
        <f t="shared" si="65"/>
        <v>53820</v>
      </c>
    </row>
    <row r="492" spans="1:13" s="9" customFormat="1" ht="12.75">
      <c r="A492" s="19">
        <v>479</v>
      </c>
      <c r="B492" s="71">
        <v>4820085741430</v>
      </c>
      <c r="C492" s="4" t="s">
        <v>341</v>
      </c>
      <c r="D492" s="83" t="s">
        <v>36</v>
      </c>
      <c r="E492" s="20" t="s">
        <v>10</v>
      </c>
      <c r="F492" s="20">
        <v>1</v>
      </c>
      <c r="G492" s="20">
        <v>48</v>
      </c>
      <c r="H492" s="139">
        <v>1216</v>
      </c>
      <c r="I492" s="130">
        <f>H492/12</f>
        <v>101.33333333333333</v>
      </c>
      <c r="J492" s="28" t="s">
        <v>55</v>
      </c>
      <c r="K492" s="21">
        <f t="shared" si="66"/>
        <v>11.25925925925926</v>
      </c>
      <c r="L492" s="21">
        <f t="shared" si="64"/>
        <v>1216</v>
      </c>
      <c r="M492" s="54">
        <f t="shared" si="65"/>
        <v>58368</v>
      </c>
    </row>
    <row r="493" spans="1:13" s="9" customFormat="1" ht="12.75">
      <c r="A493" s="19">
        <v>480</v>
      </c>
      <c r="B493" s="71">
        <v>2000000000955</v>
      </c>
      <c r="C493" s="49" t="s">
        <v>342</v>
      </c>
      <c r="D493" s="83" t="s">
        <v>284</v>
      </c>
      <c r="E493" s="20" t="s">
        <v>10</v>
      </c>
      <c r="F493" s="20">
        <v>1</v>
      </c>
      <c r="G493" s="20">
        <v>22</v>
      </c>
      <c r="H493" s="139">
        <v>2162</v>
      </c>
      <c r="I493" s="130">
        <f>H493/24</f>
        <v>90.08333333333333</v>
      </c>
      <c r="J493" s="28" t="s">
        <v>55</v>
      </c>
      <c r="K493" s="21">
        <f t="shared" si="66"/>
        <v>10.00925925925926</v>
      </c>
      <c r="L493" s="21">
        <f t="shared" si="64"/>
        <v>2162</v>
      </c>
      <c r="M493" s="54">
        <f t="shared" si="65"/>
        <v>47564</v>
      </c>
    </row>
    <row r="494" spans="1:13" s="9" customFormat="1" ht="12.75">
      <c r="A494" s="19">
        <v>481</v>
      </c>
      <c r="B494" s="71">
        <v>4820085744363</v>
      </c>
      <c r="C494" s="22" t="s">
        <v>343</v>
      </c>
      <c r="D494" s="83" t="s">
        <v>272</v>
      </c>
      <c r="E494" s="20" t="s">
        <v>10</v>
      </c>
      <c r="F494" s="20">
        <v>10</v>
      </c>
      <c r="G494" s="20">
        <v>1960</v>
      </c>
      <c r="H494" s="139">
        <v>42</v>
      </c>
      <c r="I494" s="130">
        <f>H494/0.25</f>
        <v>168</v>
      </c>
      <c r="J494" s="28" t="s">
        <v>55</v>
      </c>
      <c r="K494" s="21">
        <f t="shared" si="66"/>
        <v>18.666666666666668</v>
      </c>
      <c r="L494" s="21">
        <f t="shared" si="64"/>
        <v>420</v>
      </c>
      <c r="M494" s="54">
        <f t="shared" si="65"/>
        <v>82320</v>
      </c>
    </row>
    <row r="495" spans="1:13" s="9" customFormat="1" ht="12.75">
      <c r="A495" s="19">
        <v>482</v>
      </c>
      <c r="B495" s="96">
        <v>4820085744226</v>
      </c>
      <c r="C495" s="22" t="s">
        <v>343</v>
      </c>
      <c r="D495" s="83" t="s">
        <v>263</v>
      </c>
      <c r="E495" s="20" t="s">
        <v>10</v>
      </c>
      <c r="F495" s="20" t="s">
        <v>25</v>
      </c>
      <c r="G495" s="20">
        <v>640</v>
      </c>
      <c r="H495" s="139">
        <v>105</v>
      </c>
      <c r="I495" s="130">
        <f>H495/0.9</f>
        <v>116.66666666666666</v>
      </c>
      <c r="J495" s="28" t="s">
        <v>55</v>
      </c>
      <c r="K495" s="21">
        <f t="shared" si="66"/>
        <v>12.962962962962962</v>
      </c>
      <c r="L495" s="21">
        <f t="shared" si="64"/>
        <v>840</v>
      </c>
      <c r="M495" s="54">
        <f t="shared" si="65"/>
        <v>67200</v>
      </c>
    </row>
    <row r="496" spans="1:13" s="9" customFormat="1" ht="12.75">
      <c r="A496" s="19">
        <v>483</v>
      </c>
      <c r="B496" s="96">
        <v>4820085744233</v>
      </c>
      <c r="C496" s="22" t="s">
        <v>343</v>
      </c>
      <c r="D496" s="83" t="s">
        <v>262</v>
      </c>
      <c r="E496" s="20" t="s">
        <v>10</v>
      </c>
      <c r="F496" s="20" t="s">
        <v>44</v>
      </c>
      <c r="G496" s="20">
        <v>180</v>
      </c>
      <c r="H496" s="139">
        <v>284</v>
      </c>
      <c r="I496" s="130">
        <f>H496/2.8</f>
        <v>101.42857142857143</v>
      </c>
      <c r="J496" s="28" t="s">
        <v>55</v>
      </c>
      <c r="K496" s="21">
        <f t="shared" si="66"/>
        <v>11.26984126984127</v>
      </c>
      <c r="L496" s="21">
        <f t="shared" si="64"/>
        <v>1704</v>
      </c>
      <c r="M496" s="54">
        <f t="shared" si="65"/>
        <v>51120</v>
      </c>
    </row>
    <row r="497" spans="1:13" s="9" customFormat="1" ht="12.75">
      <c r="A497" s="19">
        <v>484</v>
      </c>
      <c r="B497" s="96">
        <v>4820085744240</v>
      </c>
      <c r="C497" s="22" t="s">
        <v>343</v>
      </c>
      <c r="D497" s="83" t="s">
        <v>36</v>
      </c>
      <c r="E497" s="20" t="s">
        <v>10</v>
      </c>
      <c r="F497" s="20">
        <v>1</v>
      </c>
      <c r="G497" s="20">
        <v>48</v>
      </c>
      <c r="H497" s="139">
        <v>1149</v>
      </c>
      <c r="I497" s="130">
        <f>H497/12</f>
        <v>95.75</v>
      </c>
      <c r="J497" s="28" t="s">
        <v>55</v>
      </c>
      <c r="K497" s="21">
        <f t="shared" si="66"/>
        <v>10.63888888888889</v>
      </c>
      <c r="L497" s="21">
        <f t="shared" si="64"/>
        <v>1149</v>
      </c>
      <c r="M497" s="54">
        <f t="shared" si="65"/>
        <v>55152</v>
      </c>
    </row>
    <row r="498" spans="1:13" s="9" customFormat="1" ht="12.75">
      <c r="A498" s="19">
        <v>485</v>
      </c>
      <c r="B498" s="71">
        <v>2000000000956</v>
      </c>
      <c r="C498" s="51" t="s">
        <v>344</v>
      </c>
      <c r="D498" s="83" t="s">
        <v>284</v>
      </c>
      <c r="E498" s="20" t="s">
        <v>10</v>
      </c>
      <c r="F498" s="20">
        <v>1</v>
      </c>
      <c r="G498" s="20">
        <v>22</v>
      </c>
      <c r="H498" s="139">
        <v>2142</v>
      </c>
      <c r="I498" s="130">
        <f>H498/24</f>
        <v>89.25</v>
      </c>
      <c r="J498" s="28" t="s">
        <v>55</v>
      </c>
      <c r="K498" s="21">
        <f t="shared" si="66"/>
        <v>9.916666666666666</v>
      </c>
      <c r="L498" s="21">
        <f t="shared" si="64"/>
        <v>2142</v>
      </c>
      <c r="M498" s="54">
        <f t="shared" si="65"/>
        <v>47124</v>
      </c>
    </row>
    <row r="499" spans="1:13" s="9" customFormat="1" ht="12.75">
      <c r="A499" s="19">
        <v>486</v>
      </c>
      <c r="B499" s="71">
        <v>4823044500390</v>
      </c>
      <c r="C499" s="22" t="s">
        <v>345</v>
      </c>
      <c r="D499" s="83" t="s">
        <v>263</v>
      </c>
      <c r="E499" s="20" t="s">
        <v>10</v>
      </c>
      <c r="F499" s="20" t="s">
        <v>25</v>
      </c>
      <c r="G499" s="20">
        <v>640</v>
      </c>
      <c r="H499" s="139">
        <v>128</v>
      </c>
      <c r="I499" s="130">
        <f>H499/0.9</f>
        <v>142.22222222222223</v>
      </c>
      <c r="J499" s="28" t="s">
        <v>55</v>
      </c>
      <c r="K499" s="21">
        <f>I499/9</f>
        <v>15.80246913580247</v>
      </c>
      <c r="L499" s="21">
        <f t="shared" si="64"/>
        <v>1024</v>
      </c>
      <c r="M499" s="54">
        <f t="shared" si="65"/>
        <v>81920</v>
      </c>
    </row>
    <row r="500" spans="1:13" ht="12.75">
      <c r="A500" s="19">
        <v>487</v>
      </c>
      <c r="B500" s="71">
        <v>4823044500406</v>
      </c>
      <c r="C500" s="23" t="s">
        <v>345</v>
      </c>
      <c r="D500" s="83" t="s">
        <v>262</v>
      </c>
      <c r="E500" s="20" t="s">
        <v>10</v>
      </c>
      <c r="F500" s="20" t="s">
        <v>44</v>
      </c>
      <c r="G500" s="20">
        <v>180</v>
      </c>
      <c r="H500" s="139">
        <v>343</v>
      </c>
      <c r="I500" s="130">
        <f>H500/2.8</f>
        <v>122.50000000000001</v>
      </c>
      <c r="J500" s="28" t="s">
        <v>55</v>
      </c>
      <c r="K500" s="21">
        <f>I500/9</f>
        <v>13.611111111111112</v>
      </c>
      <c r="L500" s="21">
        <f t="shared" si="64"/>
        <v>2058</v>
      </c>
      <c r="M500" s="54">
        <f t="shared" si="65"/>
        <v>61740</v>
      </c>
    </row>
    <row r="501" spans="1:13" ht="12.75">
      <c r="A501" s="19">
        <v>488</v>
      </c>
      <c r="B501" s="71">
        <v>4820085741287</v>
      </c>
      <c r="C501" s="51" t="s">
        <v>346</v>
      </c>
      <c r="D501" s="83" t="s">
        <v>36</v>
      </c>
      <c r="E501" s="20" t="s">
        <v>10</v>
      </c>
      <c r="F501" s="20">
        <v>1</v>
      </c>
      <c r="G501" s="20">
        <v>48</v>
      </c>
      <c r="H501" s="139">
        <v>1351</v>
      </c>
      <c r="I501" s="130">
        <f>H501/12</f>
        <v>112.58333333333333</v>
      </c>
      <c r="J501" s="28" t="s">
        <v>55</v>
      </c>
      <c r="K501" s="21">
        <f>I501/9</f>
        <v>12.50925925925926</v>
      </c>
      <c r="L501" s="21">
        <f t="shared" si="64"/>
        <v>1351</v>
      </c>
      <c r="M501" s="54">
        <f t="shared" si="65"/>
        <v>64848</v>
      </c>
    </row>
    <row r="502" spans="1:13" s="9" customFormat="1" ht="12.75">
      <c r="A502" s="19">
        <v>489</v>
      </c>
      <c r="B502" s="71">
        <v>2000000000957</v>
      </c>
      <c r="C502" s="51" t="s">
        <v>346</v>
      </c>
      <c r="D502" s="83" t="s">
        <v>284</v>
      </c>
      <c r="E502" s="20" t="s">
        <v>10</v>
      </c>
      <c r="F502" s="20">
        <v>1</v>
      </c>
      <c r="G502" s="20">
        <v>22</v>
      </c>
      <c r="H502" s="139">
        <v>2451</v>
      </c>
      <c r="I502" s="130">
        <f>H502/24</f>
        <v>102.125</v>
      </c>
      <c r="J502" s="28" t="s">
        <v>55</v>
      </c>
      <c r="K502" s="21">
        <f>I502/9</f>
        <v>11.347222222222221</v>
      </c>
      <c r="L502" s="21">
        <f t="shared" si="64"/>
        <v>2451</v>
      </c>
      <c r="M502" s="54">
        <f t="shared" si="65"/>
        <v>53922</v>
      </c>
    </row>
    <row r="503" spans="1:13" ht="12.75">
      <c r="A503" s="19">
        <v>490</v>
      </c>
      <c r="B503" s="98" t="s">
        <v>100</v>
      </c>
      <c r="C503" s="74"/>
      <c r="D503" s="80"/>
      <c r="E503" s="74"/>
      <c r="F503" s="74"/>
      <c r="G503" s="74"/>
      <c r="H503" s="141"/>
      <c r="I503" s="120"/>
      <c r="J503" s="74"/>
      <c r="K503" s="74"/>
      <c r="L503" s="74"/>
      <c r="M503" s="74"/>
    </row>
    <row r="504" spans="1:13" ht="12.75">
      <c r="A504" s="19">
        <v>491</v>
      </c>
      <c r="B504" s="71">
        <v>4820085742512</v>
      </c>
      <c r="C504" s="49" t="s">
        <v>256</v>
      </c>
      <c r="D504" s="93" t="s">
        <v>148</v>
      </c>
      <c r="E504" s="24" t="s">
        <v>10</v>
      </c>
      <c r="F504" s="20" t="s">
        <v>14</v>
      </c>
      <c r="G504" s="20">
        <v>144</v>
      </c>
      <c r="H504" s="139">
        <v>1246</v>
      </c>
      <c r="I504" s="122">
        <f>H504/2.5</f>
        <v>498.4</v>
      </c>
      <c r="J504" s="21" t="s">
        <v>111</v>
      </c>
      <c r="K504" s="21">
        <f>I504/5.5</f>
        <v>90.61818181818181</v>
      </c>
      <c r="L504" s="21">
        <f aca="true" t="shared" si="67" ref="L504:L516">H504*F504</f>
        <v>1246</v>
      </c>
      <c r="M504" s="54">
        <f aca="true" t="shared" si="68" ref="M504:M516">H504*G504</f>
        <v>179424</v>
      </c>
    </row>
    <row r="505" spans="1:13" ht="12.75">
      <c r="A505" s="19">
        <v>492</v>
      </c>
      <c r="B505" s="71">
        <v>4820085742529</v>
      </c>
      <c r="C505" s="49" t="s">
        <v>257</v>
      </c>
      <c r="D505" s="93" t="s">
        <v>148</v>
      </c>
      <c r="E505" s="24" t="s">
        <v>10</v>
      </c>
      <c r="F505" s="20" t="s">
        <v>14</v>
      </c>
      <c r="G505" s="20">
        <v>144</v>
      </c>
      <c r="H505" s="139">
        <v>904</v>
      </c>
      <c r="I505" s="122">
        <f>H505/2.5</f>
        <v>361.6</v>
      </c>
      <c r="J505" s="21" t="s">
        <v>111</v>
      </c>
      <c r="K505" s="21">
        <f>I505/5.5</f>
        <v>65.74545454545455</v>
      </c>
      <c r="L505" s="21">
        <f t="shared" si="67"/>
        <v>904</v>
      </c>
      <c r="M505" s="54">
        <f t="shared" si="68"/>
        <v>130176</v>
      </c>
    </row>
    <row r="506" spans="1:13" ht="12.75">
      <c r="A506" s="19">
        <v>493</v>
      </c>
      <c r="B506" s="71">
        <v>4820085742550</v>
      </c>
      <c r="C506" s="49" t="s">
        <v>258</v>
      </c>
      <c r="D506" s="93" t="s">
        <v>148</v>
      </c>
      <c r="E506" s="24" t="s">
        <v>10</v>
      </c>
      <c r="F506" s="20" t="s">
        <v>14</v>
      </c>
      <c r="G506" s="20">
        <v>144</v>
      </c>
      <c r="H506" s="139">
        <v>314</v>
      </c>
      <c r="I506" s="122">
        <f>H506/2.5</f>
        <v>125.6</v>
      </c>
      <c r="J506" s="21" t="s">
        <v>107</v>
      </c>
      <c r="K506" s="21">
        <f>I506/9</f>
        <v>13.955555555555556</v>
      </c>
      <c r="L506" s="21">
        <f t="shared" si="67"/>
        <v>314</v>
      </c>
      <c r="M506" s="54">
        <f t="shared" si="68"/>
        <v>45216</v>
      </c>
    </row>
    <row r="507" spans="1:13" ht="12.75">
      <c r="A507" s="19">
        <v>494</v>
      </c>
      <c r="B507" s="71">
        <v>4820085742246</v>
      </c>
      <c r="C507" s="4" t="s">
        <v>102</v>
      </c>
      <c r="D507" s="83" t="s">
        <v>72</v>
      </c>
      <c r="E507" s="20" t="s">
        <v>10</v>
      </c>
      <c r="F507" s="20">
        <v>10</v>
      </c>
      <c r="G507" s="20">
        <v>2520</v>
      </c>
      <c r="H507" s="139">
        <v>142</v>
      </c>
      <c r="I507" s="122">
        <f aca="true" t="shared" si="69" ref="I507:I512">H507/0.06</f>
        <v>2366.666666666667</v>
      </c>
      <c r="J507" s="21" t="s">
        <v>60</v>
      </c>
      <c r="K507" s="20" t="s">
        <v>60</v>
      </c>
      <c r="L507" s="21">
        <f t="shared" si="67"/>
        <v>1420</v>
      </c>
      <c r="M507" s="54">
        <f t="shared" si="68"/>
        <v>357840</v>
      </c>
    </row>
    <row r="508" spans="1:13" ht="12.75">
      <c r="A508" s="19">
        <v>495</v>
      </c>
      <c r="B508" s="71">
        <v>4820085741997</v>
      </c>
      <c r="C508" s="4" t="s">
        <v>70</v>
      </c>
      <c r="D508" s="83" t="s">
        <v>72</v>
      </c>
      <c r="E508" s="20" t="s">
        <v>10</v>
      </c>
      <c r="F508" s="20">
        <v>10</v>
      </c>
      <c r="G508" s="20">
        <v>2520</v>
      </c>
      <c r="H508" s="139">
        <v>96</v>
      </c>
      <c r="I508" s="122">
        <f t="shared" si="69"/>
        <v>1600</v>
      </c>
      <c r="J508" s="21" t="s">
        <v>60</v>
      </c>
      <c r="K508" s="20" t="s">
        <v>60</v>
      </c>
      <c r="L508" s="21">
        <f t="shared" si="67"/>
        <v>960</v>
      </c>
      <c r="M508" s="54">
        <f t="shared" si="68"/>
        <v>241920</v>
      </c>
    </row>
    <row r="509" spans="1:13" ht="12.75">
      <c r="A509" s="19">
        <v>496</v>
      </c>
      <c r="B509" s="71">
        <v>4820085742000</v>
      </c>
      <c r="C509" s="4" t="s">
        <v>71</v>
      </c>
      <c r="D509" s="83" t="s">
        <v>72</v>
      </c>
      <c r="E509" s="20" t="s">
        <v>10</v>
      </c>
      <c r="F509" s="20">
        <v>10</v>
      </c>
      <c r="G509" s="20">
        <v>2520</v>
      </c>
      <c r="H509" s="139">
        <v>96</v>
      </c>
      <c r="I509" s="122">
        <f t="shared" si="69"/>
        <v>1600</v>
      </c>
      <c r="J509" s="21" t="s">
        <v>60</v>
      </c>
      <c r="K509" s="20" t="s">
        <v>60</v>
      </c>
      <c r="L509" s="21">
        <f t="shared" si="67"/>
        <v>960</v>
      </c>
      <c r="M509" s="54">
        <f t="shared" si="68"/>
        <v>241920</v>
      </c>
    </row>
    <row r="510" spans="1:13" ht="12.75">
      <c r="A510" s="19">
        <v>497</v>
      </c>
      <c r="B510" s="71">
        <v>4820085742260</v>
      </c>
      <c r="C510" s="4" t="s">
        <v>101</v>
      </c>
      <c r="D510" s="83" t="s">
        <v>72</v>
      </c>
      <c r="E510" s="20" t="s">
        <v>10</v>
      </c>
      <c r="F510" s="20">
        <v>10</v>
      </c>
      <c r="G510" s="20">
        <v>2520</v>
      </c>
      <c r="H510" s="139">
        <v>96</v>
      </c>
      <c r="I510" s="122">
        <f t="shared" si="69"/>
        <v>1600</v>
      </c>
      <c r="J510" s="21" t="s">
        <v>60</v>
      </c>
      <c r="K510" s="20" t="s">
        <v>60</v>
      </c>
      <c r="L510" s="21">
        <f t="shared" si="67"/>
        <v>960</v>
      </c>
      <c r="M510" s="54">
        <f t="shared" si="68"/>
        <v>241920</v>
      </c>
    </row>
    <row r="511" spans="1:13" ht="12.75">
      <c r="A511" s="19">
        <v>498</v>
      </c>
      <c r="B511" s="71">
        <v>4820085742277</v>
      </c>
      <c r="C511" s="4" t="s">
        <v>104</v>
      </c>
      <c r="D511" s="83" t="s">
        <v>72</v>
      </c>
      <c r="E511" s="20" t="s">
        <v>10</v>
      </c>
      <c r="F511" s="20">
        <v>10</v>
      </c>
      <c r="G511" s="20">
        <v>2520</v>
      </c>
      <c r="H511" s="139">
        <v>96</v>
      </c>
      <c r="I511" s="122">
        <f>H511/0.06</f>
        <v>1600</v>
      </c>
      <c r="J511" s="21" t="s">
        <v>60</v>
      </c>
      <c r="K511" s="20" t="s">
        <v>60</v>
      </c>
      <c r="L511" s="21">
        <f t="shared" si="67"/>
        <v>960</v>
      </c>
      <c r="M511" s="54">
        <f t="shared" si="68"/>
        <v>241920</v>
      </c>
    </row>
    <row r="512" spans="1:13" ht="12.75">
      <c r="A512" s="19">
        <v>499</v>
      </c>
      <c r="B512" s="71">
        <v>4820085742253</v>
      </c>
      <c r="C512" s="4" t="s">
        <v>103</v>
      </c>
      <c r="D512" s="83" t="s">
        <v>72</v>
      </c>
      <c r="E512" s="20" t="s">
        <v>10</v>
      </c>
      <c r="F512" s="20">
        <v>10</v>
      </c>
      <c r="G512" s="20">
        <v>2520</v>
      </c>
      <c r="H512" s="139">
        <v>96</v>
      </c>
      <c r="I512" s="122">
        <f t="shared" si="69"/>
        <v>1600</v>
      </c>
      <c r="J512" s="21" t="s">
        <v>60</v>
      </c>
      <c r="K512" s="20" t="s">
        <v>60</v>
      </c>
      <c r="L512" s="21">
        <f t="shared" si="67"/>
        <v>960</v>
      </c>
      <c r="M512" s="54">
        <f t="shared" si="68"/>
        <v>241920</v>
      </c>
    </row>
    <row r="513" spans="1:13" ht="12.75">
      <c r="A513" s="19">
        <v>500</v>
      </c>
      <c r="B513" s="73">
        <v>4820085746534</v>
      </c>
      <c r="C513" s="103" t="s">
        <v>297</v>
      </c>
      <c r="D513" s="83" t="s">
        <v>72</v>
      </c>
      <c r="E513" s="20" t="s">
        <v>10</v>
      </c>
      <c r="F513" s="20">
        <v>10</v>
      </c>
      <c r="G513" s="20">
        <v>2520</v>
      </c>
      <c r="H513" s="139">
        <v>96</v>
      </c>
      <c r="I513" s="122">
        <f>H513/0.06</f>
        <v>1600</v>
      </c>
      <c r="J513" s="21" t="s">
        <v>60</v>
      </c>
      <c r="K513" s="20" t="s">
        <v>60</v>
      </c>
      <c r="L513" s="21">
        <f t="shared" si="67"/>
        <v>960</v>
      </c>
      <c r="M513" s="54">
        <f t="shared" si="68"/>
        <v>241920</v>
      </c>
    </row>
    <row r="514" spans="1:13" ht="12.75">
      <c r="A514" s="19">
        <v>501</v>
      </c>
      <c r="B514" s="73">
        <v>4820085746541</v>
      </c>
      <c r="C514" s="103" t="s">
        <v>298</v>
      </c>
      <c r="D514" s="83" t="s">
        <v>72</v>
      </c>
      <c r="E514" s="20" t="s">
        <v>10</v>
      </c>
      <c r="F514" s="20">
        <v>10</v>
      </c>
      <c r="G514" s="20">
        <v>2520</v>
      </c>
      <c r="H514" s="139">
        <v>96</v>
      </c>
      <c r="I514" s="122">
        <f>H514/0.06</f>
        <v>1600</v>
      </c>
      <c r="J514" s="21" t="s">
        <v>60</v>
      </c>
      <c r="K514" s="20" t="s">
        <v>60</v>
      </c>
      <c r="L514" s="21">
        <f t="shared" si="67"/>
        <v>960</v>
      </c>
      <c r="M514" s="54">
        <f t="shared" si="68"/>
        <v>241920</v>
      </c>
    </row>
    <row r="515" spans="1:13" ht="12.75">
      <c r="A515" s="19">
        <v>502</v>
      </c>
      <c r="B515" s="73">
        <v>4820085746558</v>
      </c>
      <c r="C515" s="103" t="s">
        <v>299</v>
      </c>
      <c r="D515" s="83" t="s">
        <v>72</v>
      </c>
      <c r="E515" s="20" t="s">
        <v>10</v>
      </c>
      <c r="F515" s="20">
        <v>10</v>
      </c>
      <c r="G515" s="20">
        <v>2520</v>
      </c>
      <c r="H515" s="139">
        <v>96</v>
      </c>
      <c r="I515" s="122">
        <f>H515/0.06</f>
        <v>1600</v>
      </c>
      <c r="J515" s="21" t="s">
        <v>60</v>
      </c>
      <c r="K515" s="20" t="s">
        <v>60</v>
      </c>
      <c r="L515" s="21">
        <f t="shared" si="67"/>
        <v>960</v>
      </c>
      <c r="M515" s="54">
        <f t="shared" si="68"/>
        <v>241920</v>
      </c>
    </row>
    <row r="516" spans="1:13" ht="12.75">
      <c r="A516" s="19">
        <v>503</v>
      </c>
      <c r="B516" s="73">
        <v>4820085746565</v>
      </c>
      <c r="C516" s="103" t="s">
        <v>300</v>
      </c>
      <c r="D516" s="83" t="s">
        <v>72</v>
      </c>
      <c r="E516" s="20" t="s">
        <v>10</v>
      </c>
      <c r="F516" s="20">
        <v>10</v>
      </c>
      <c r="G516" s="20">
        <v>2520</v>
      </c>
      <c r="H516" s="139">
        <v>96</v>
      </c>
      <c r="I516" s="122">
        <f>H516/0.06</f>
        <v>1600</v>
      </c>
      <c r="J516" s="21" t="s">
        <v>60</v>
      </c>
      <c r="K516" s="20" t="s">
        <v>60</v>
      </c>
      <c r="L516" s="21">
        <f t="shared" si="67"/>
        <v>960</v>
      </c>
      <c r="M516" s="54">
        <f t="shared" si="68"/>
        <v>241920</v>
      </c>
    </row>
    <row r="517" spans="1:13" ht="12.75">
      <c r="A517" s="19">
        <v>504</v>
      </c>
      <c r="B517" s="74" t="s">
        <v>132</v>
      </c>
      <c r="C517" s="74"/>
      <c r="D517" s="80"/>
      <c r="E517" s="74"/>
      <c r="F517" s="74"/>
      <c r="G517" s="74"/>
      <c r="H517" s="141"/>
      <c r="I517" s="120"/>
      <c r="J517" s="74"/>
      <c r="K517" s="74"/>
      <c r="L517" s="74"/>
      <c r="M517" s="74"/>
    </row>
    <row r="518" spans="1:13" ht="25.5">
      <c r="A518" s="19">
        <v>505</v>
      </c>
      <c r="B518" s="52">
        <v>4820085742031</v>
      </c>
      <c r="C518" s="70" t="s">
        <v>133</v>
      </c>
      <c r="D518" s="91" t="s">
        <v>171</v>
      </c>
      <c r="E518" s="67" t="s">
        <v>10</v>
      </c>
      <c r="F518" s="67">
        <v>12</v>
      </c>
      <c r="G518" s="67">
        <v>1560</v>
      </c>
      <c r="H518" s="147">
        <v>62</v>
      </c>
      <c r="I518" s="134"/>
      <c r="J518" s="27"/>
      <c r="K518" s="27"/>
      <c r="L518" s="27">
        <f aca="true" t="shared" si="70" ref="L518:L524">H518*F518</f>
        <v>744</v>
      </c>
      <c r="M518" s="55">
        <f aca="true" t="shared" si="71" ref="M518:M524">H518*G518</f>
        <v>96720</v>
      </c>
    </row>
    <row r="519" spans="1:13" ht="25.5">
      <c r="A519" s="19">
        <v>506</v>
      </c>
      <c r="B519" s="5">
        <v>4820085741454</v>
      </c>
      <c r="C519" s="60" t="s">
        <v>170</v>
      </c>
      <c r="D519" s="89" t="s">
        <v>171</v>
      </c>
      <c r="E519" s="25" t="s">
        <v>10</v>
      </c>
      <c r="F519" s="25">
        <v>12</v>
      </c>
      <c r="G519" s="25">
        <v>1560</v>
      </c>
      <c r="H519" s="139">
        <v>66</v>
      </c>
      <c r="I519" s="134"/>
      <c r="J519" s="27"/>
      <c r="K519" s="27"/>
      <c r="L519" s="27">
        <f t="shared" si="70"/>
        <v>792</v>
      </c>
      <c r="M519" s="55">
        <f t="shared" si="71"/>
        <v>102960</v>
      </c>
    </row>
    <row r="520" spans="1:13" ht="12.75">
      <c r="A520" s="19">
        <v>507</v>
      </c>
      <c r="B520" s="3">
        <v>4820085740419</v>
      </c>
      <c r="C520" s="22" t="s">
        <v>41</v>
      </c>
      <c r="D520" s="83" t="s">
        <v>16</v>
      </c>
      <c r="E520" s="20" t="s">
        <v>10</v>
      </c>
      <c r="F520" s="20">
        <v>8</v>
      </c>
      <c r="G520" s="20">
        <v>512</v>
      </c>
      <c r="H520" s="139">
        <v>120</v>
      </c>
      <c r="I520" s="122">
        <f>H520/1</f>
        <v>120</v>
      </c>
      <c r="J520" s="21" t="s">
        <v>42</v>
      </c>
      <c r="K520" s="21">
        <f>I520*0.5</f>
        <v>60</v>
      </c>
      <c r="L520" s="21">
        <f t="shared" si="70"/>
        <v>960</v>
      </c>
      <c r="M520" s="54">
        <f t="shared" si="71"/>
        <v>61440</v>
      </c>
    </row>
    <row r="521" spans="1:13" ht="12.75">
      <c r="A521" s="19">
        <v>508</v>
      </c>
      <c r="B521" s="3">
        <v>4820085741461</v>
      </c>
      <c r="C521" s="22" t="s">
        <v>41</v>
      </c>
      <c r="D521" s="83" t="s">
        <v>264</v>
      </c>
      <c r="E521" s="20" t="s">
        <v>10</v>
      </c>
      <c r="F521" s="20">
        <v>1</v>
      </c>
      <c r="G521" s="20">
        <v>144</v>
      </c>
      <c r="H521" s="139">
        <v>370</v>
      </c>
      <c r="I521" s="122">
        <f>H521/3.5</f>
        <v>105.71428571428571</v>
      </c>
      <c r="J521" s="21" t="s">
        <v>42</v>
      </c>
      <c r="K521" s="21">
        <f>I521*0.5</f>
        <v>52.857142857142854</v>
      </c>
      <c r="L521" s="21">
        <f t="shared" si="70"/>
        <v>370</v>
      </c>
      <c r="M521" s="54">
        <f t="shared" si="71"/>
        <v>53280</v>
      </c>
    </row>
    <row r="522" spans="1:13" ht="12.75">
      <c r="A522" s="19">
        <v>509</v>
      </c>
      <c r="B522" s="3">
        <v>4820085740013</v>
      </c>
      <c r="C522" s="23" t="s">
        <v>41</v>
      </c>
      <c r="D522" s="83" t="s">
        <v>36</v>
      </c>
      <c r="E522" s="20" t="s">
        <v>10</v>
      </c>
      <c r="F522" s="20" t="s">
        <v>14</v>
      </c>
      <c r="G522" s="20">
        <v>44</v>
      </c>
      <c r="H522" s="139">
        <v>1132</v>
      </c>
      <c r="I522" s="122">
        <f>H522/12</f>
        <v>94.33333333333333</v>
      </c>
      <c r="J522" s="21" t="s">
        <v>42</v>
      </c>
      <c r="K522" s="21">
        <f>I522*0.5</f>
        <v>47.166666666666664</v>
      </c>
      <c r="L522" s="21">
        <f t="shared" si="70"/>
        <v>1132</v>
      </c>
      <c r="M522" s="54">
        <f t="shared" si="71"/>
        <v>49808</v>
      </c>
    </row>
    <row r="523" spans="1:13" ht="12.75">
      <c r="A523" s="19">
        <v>510</v>
      </c>
      <c r="B523" s="3">
        <v>4823044500376</v>
      </c>
      <c r="C523" s="22" t="s">
        <v>43</v>
      </c>
      <c r="D523" s="83" t="s">
        <v>16</v>
      </c>
      <c r="E523" s="20" t="s">
        <v>10</v>
      </c>
      <c r="F523" s="20" t="s">
        <v>44</v>
      </c>
      <c r="G523" s="20">
        <v>384</v>
      </c>
      <c r="H523" s="139">
        <v>199</v>
      </c>
      <c r="I523" s="122">
        <f>H523/1</f>
        <v>199</v>
      </c>
      <c r="J523" s="21" t="s">
        <v>45</v>
      </c>
      <c r="K523" s="21">
        <f>I523*0.25</f>
        <v>49.75</v>
      </c>
      <c r="L523" s="21">
        <f t="shared" si="70"/>
        <v>1194</v>
      </c>
      <c r="M523" s="54">
        <f t="shared" si="71"/>
        <v>76416</v>
      </c>
    </row>
    <row r="524" spans="1:13" ht="12.75">
      <c r="A524" s="19">
        <v>511</v>
      </c>
      <c r="B524" s="3">
        <v>4823044500598</v>
      </c>
      <c r="C524" s="22" t="s">
        <v>43</v>
      </c>
      <c r="D524" s="83" t="s">
        <v>46</v>
      </c>
      <c r="E524" s="20" t="s">
        <v>10</v>
      </c>
      <c r="F524" s="20" t="s">
        <v>14</v>
      </c>
      <c r="G524" s="20">
        <v>90</v>
      </c>
      <c r="H524" s="139">
        <v>939</v>
      </c>
      <c r="I524" s="122">
        <f>H524/5</f>
        <v>187.8</v>
      </c>
      <c r="J524" s="21" t="s">
        <v>45</v>
      </c>
      <c r="K524" s="21">
        <f>I524*0.25</f>
        <v>46.95</v>
      </c>
      <c r="L524" s="21">
        <f t="shared" si="70"/>
        <v>939</v>
      </c>
      <c r="M524" s="54">
        <f t="shared" si="71"/>
        <v>84510</v>
      </c>
    </row>
    <row r="525" spans="1:13" ht="12.75">
      <c r="A525" s="19">
        <v>512</v>
      </c>
      <c r="B525" s="74" t="s">
        <v>61</v>
      </c>
      <c r="C525" s="74"/>
      <c r="D525" s="80"/>
      <c r="E525" s="74"/>
      <c r="F525" s="74"/>
      <c r="G525" s="74"/>
      <c r="H525" s="141"/>
      <c r="I525" s="120"/>
      <c r="J525" s="74"/>
      <c r="K525" s="74"/>
      <c r="L525" s="74"/>
      <c r="M525" s="74"/>
    </row>
    <row r="526" spans="1:13" ht="12.75">
      <c r="A526" s="19">
        <v>513</v>
      </c>
      <c r="B526" s="3">
        <v>4823044500475</v>
      </c>
      <c r="C526" s="23" t="s">
        <v>62</v>
      </c>
      <c r="D526" s="83" t="s">
        <v>275</v>
      </c>
      <c r="E526" s="20" t="s">
        <v>10</v>
      </c>
      <c r="F526" s="20">
        <v>25</v>
      </c>
      <c r="G526" s="20">
        <v>750</v>
      </c>
      <c r="H526" s="139">
        <v>51</v>
      </c>
      <c r="I526" s="122">
        <f>H526/0.5</f>
        <v>102</v>
      </c>
      <c r="J526" s="21" t="s">
        <v>60</v>
      </c>
      <c r="K526" s="20" t="s">
        <v>60</v>
      </c>
      <c r="L526" s="21">
        <f aca="true" t="shared" si="72" ref="L526:L535">H526*F526</f>
        <v>1275</v>
      </c>
      <c r="M526" s="54">
        <f aca="true" t="shared" si="73" ref="M526:M535">H526*G526</f>
        <v>38250</v>
      </c>
    </row>
    <row r="527" spans="1:13" ht="12.75">
      <c r="A527" s="19">
        <v>514</v>
      </c>
      <c r="B527" s="3">
        <v>4823044500482</v>
      </c>
      <c r="C527" s="23" t="s">
        <v>62</v>
      </c>
      <c r="D527" s="83" t="s">
        <v>12</v>
      </c>
      <c r="E527" s="20" t="s">
        <v>10</v>
      </c>
      <c r="F527" s="20">
        <v>12</v>
      </c>
      <c r="G527" s="20">
        <v>384</v>
      </c>
      <c r="H527" s="139">
        <v>91</v>
      </c>
      <c r="I527" s="122">
        <f>H527/1</f>
        <v>91</v>
      </c>
      <c r="J527" s="21" t="s">
        <v>60</v>
      </c>
      <c r="K527" s="20" t="s">
        <v>60</v>
      </c>
      <c r="L527" s="21">
        <f t="shared" si="72"/>
        <v>1092</v>
      </c>
      <c r="M527" s="54">
        <f t="shared" si="73"/>
        <v>34944</v>
      </c>
    </row>
    <row r="528" spans="1:13" ht="12.75">
      <c r="A528" s="19">
        <v>515</v>
      </c>
      <c r="B528" s="5">
        <v>4820085744837</v>
      </c>
      <c r="C528" s="22" t="s">
        <v>62</v>
      </c>
      <c r="D528" s="83" t="s">
        <v>9</v>
      </c>
      <c r="E528" s="20" t="s">
        <v>10</v>
      </c>
      <c r="F528" s="20">
        <v>8</v>
      </c>
      <c r="G528" s="20">
        <v>240</v>
      </c>
      <c r="H528" s="139">
        <v>180</v>
      </c>
      <c r="I528" s="122">
        <f>H528/2</f>
        <v>90</v>
      </c>
      <c r="J528" s="21" t="s">
        <v>60</v>
      </c>
      <c r="K528" s="20" t="s">
        <v>60</v>
      </c>
      <c r="L528" s="21">
        <f t="shared" si="72"/>
        <v>1440</v>
      </c>
      <c r="M528" s="54">
        <f t="shared" si="73"/>
        <v>43200</v>
      </c>
    </row>
    <row r="529" spans="1:13" ht="12.75">
      <c r="A529" s="19">
        <v>516</v>
      </c>
      <c r="B529" s="5">
        <v>4820085744844</v>
      </c>
      <c r="C529" s="22" t="s">
        <v>62</v>
      </c>
      <c r="D529" s="83" t="s">
        <v>13</v>
      </c>
      <c r="E529" s="20" t="s">
        <v>10</v>
      </c>
      <c r="F529" s="20">
        <v>3</v>
      </c>
      <c r="G529" s="20">
        <v>108</v>
      </c>
      <c r="H529" s="139">
        <v>440</v>
      </c>
      <c r="I529" s="122">
        <f>H529/5</f>
        <v>88</v>
      </c>
      <c r="J529" s="21" t="s">
        <v>60</v>
      </c>
      <c r="K529" s="20" t="s">
        <v>60</v>
      </c>
      <c r="L529" s="21">
        <f t="shared" si="72"/>
        <v>1320</v>
      </c>
      <c r="M529" s="54">
        <f t="shared" si="73"/>
        <v>47520</v>
      </c>
    </row>
    <row r="530" spans="1:13" ht="12.75">
      <c r="A530" s="19">
        <v>517</v>
      </c>
      <c r="B530" s="3">
        <v>4823044500031</v>
      </c>
      <c r="C530" s="23" t="s">
        <v>63</v>
      </c>
      <c r="D530" s="83" t="s">
        <v>266</v>
      </c>
      <c r="E530" s="20" t="s">
        <v>10</v>
      </c>
      <c r="F530" s="20">
        <v>20</v>
      </c>
      <c r="G530" s="20">
        <v>768</v>
      </c>
      <c r="H530" s="139">
        <v>82</v>
      </c>
      <c r="I530" s="122">
        <f>H530/0.5</f>
        <v>164</v>
      </c>
      <c r="J530" s="21" t="s">
        <v>64</v>
      </c>
      <c r="K530" s="21">
        <f>I530*0.15</f>
        <v>24.599999999999998</v>
      </c>
      <c r="L530" s="21">
        <f t="shared" si="72"/>
        <v>1640</v>
      </c>
      <c r="M530" s="54">
        <f t="shared" si="73"/>
        <v>62976</v>
      </c>
    </row>
    <row r="531" spans="1:13" ht="12.75">
      <c r="A531" s="19">
        <v>518</v>
      </c>
      <c r="B531" s="3">
        <v>4823044500383</v>
      </c>
      <c r="C531" s="23" t="s">
        <v>63</v>
      </c>
      <c r="D531" s="83" t="s">
        <v>16</v>
      </c>
      <c r="E531" s="20" t="s">
        <v>10</v>
      </c>
      <c r="F531" s="20">
        <v>12</v>
      </c>
      <c r="G531" s="20">
        <v>432</v>
      </c>
      <c r="H531" s="139">
        <v>151</v>
      </c>
      <c r="I531" s="122">
        <f>H531/1</f>
        <v>151</v>
      </c>
      <c r="J531" s="21" t="s">
        <v>64</v>
      </c>
      <c r="K531" s="21">
        <f>I531*0.15</f>
        <v>22.65</v>
      </c>
      <c r="L531" s="21">
        <f t="shared" si="72"/>
        <v>1812</v>
      </c>
      <c r="M531" s="54">
        <f t="shared" si="73"/>
        <v>65232</v>
      </c>
    </row>
    <row r="532" spans="1:13" ht="12.75">
      <c r="A532" s="19">
        <v>519</v>
      </c>
      <c r="B532" s="3">
        <v>4820085740631</v>
      </c>
      <c r="C532" s="6" t="s">
        <v>65</v>
      </c>
      <c r="D532" s="83" t="s">
        <v>276</v>
      </c>
      <c r="E532" s="20" t="s">
        <v>10</v>
      </c>
      <c r="F532" s="20">
        <v>25</v>
      </c>
      <c r="G532" s="20">
        <v>900</v>
      </c>
      <c r="H532" s="139">
        <v>47</v>
      </c>
      <c r="I532" s="122">
        <f>H532/0.48</f>
        <v>97.91666666666667</v>
      </c>
      <c r="J532" s="28" t="s">
        <v>66</v>
      </c>
      <c r="K532" s="21">
        <f>I532*0.1</f>
        <v>9.791666666666668</v>
      </c>
      <c r="L532" s="21">
        <f t="shared" si="72"/>
        <v>1175</v>
      </c>
      <c r="M532" s="54">
        <f t="shared" si="73"/>
        <v>42300</v>
      </c>
    </row>
    <row r="533" spans="1:13" ht="12.75">
      <c r="A533" s="19">
        <v>520</v>
      </c>
      <c r="B533" s="3">
        <v>4820085740648</v>
      </c>
      <c r="C533" s="6" t="s">
        <v>65</v>
      </c>
      <c r="D533" s="83" t="s">
        <v>277</v>
      </c>
      <c r="E533" s="20" t="s">
        <v>10</v>
      </c>
      <c r="F533" s="20">
        <v>12</v>
      </c>
      <c r="G533" s="20">
        <v>480</v>
      </c>
      <c r="H533" s="139">
        <v>91</v>
      </c>
      <c r="I533" s="122">
        <f>H533/0.98</f>
        <v>92.85714285714286</v>
      </c>
      <c r="J533" s="28" t="s">
        <v>66</v>
      </c>
      <c r="K533" s="21">
        <f>I533*0.1</f>
        <v>9.285714285714286</v>
      </c>
      <c r="L533" s="21">
        <f t="shared" si="72"/>
        <v>1092</v>
      </c>
      <c r="M533" s="54">
        <f t="shared" si="73"/>
        <v>43680</v>
      </c>
    </row>
    <row r="534" spans="1:13" ht="12.75">
      <c r="A534" s="19">
        <v>521</v>
      </c>
      <c r="B534" s="3">
        <v>4820085744271</v>
      </c>
      <c r="C534" s="6" t="s">
        <v>65</v>
      </c>
      <c r="D534" s="83" t="s">
        <v>46</v>
      </c>
      <c r="E534" s="20" t="s">
        <v>10</v>
      </c>
      <c r="F534" s="20">
        <v>1</v>
      </c>
      <c r="G534" s="20">
        <v>128</v>
      </c>
      <c r="H534" s="139">
        <v>452</v>
      </c>
      <c r="I534" s="122">
        <f>H534/5</f>
        <v>90.4</v>
      </c>
      <c r="J534" s="28" t="s">
        <v>66</v>
      </c>
      <c r="K534" s="21">
        <f>I534*0.1</f>
        <v>9.040000000000001</v>
      </c>
      <c r="L534" s="21">
        <f t="shared" si="72"/>
        <v>452</v>
      </c>
      <c r="M534" s="54">
        <f t="shared" si="73"/>
        <v>57856</v>
      </c>
    </row>
    <row r="535" spans="1:13" ht="12.75">
      <c r="A535" s="19">
        <v>522</v>
      </c>
      <c r="B535" s="48">
        <v>2000000000442</v>
      </c>
      <c r="C535" s="32" t="s">
        <v>68</v>
      </c>
      <c r="D535" s="83" t="s">
        <v>58</v>
      </c>
      <c r="E535" s="20" t="s">
        <v>10</v>
      </c>
      <c r="F535" s="20">
        <v>1</v>
      </c>
      <c r="G535" s="20">
        <v>44</v>
      </c>
      <c r="H535" s="139">
        <v>887</v>
      </c>
      <c r="I535" s="122">
        <f>H535/10</f>
        <v>88.7</v>
      </c>
      <c r="J535" s="28" t="s">
        <v>66</v>
      </c>
      <c r="K535" s="21">
        <f>I535*0.1</f>
        <v>8.870000000000001</v>
      </c>
      <c r="L535" s="21">
        <f t="shared" si="72"/>
        <v>887</v>
      </c>
      <c r="M535" s="54">
        <f t="shared" si="73"/>
        <v>39028</v>
      </c>
    </row>
  </sheetData>
  <sheetProtection formatCells="0" formatColumns="0" formatRows="0" insertColumns="0" insertRows="0" insertHyperlinks="0" deleteColumns="0" deleteRows="0" sort="0" autoFilter="0" pivotTables="0"/>
  <protectedRanges>
    <protectedRange password="CF68" sqref="B202" name="Диапазон2_1"/>
    <protectedRange password="CF68" sqref="B207" name="Диапазон2_1_1"/>
    <protectedRange password="CF68" sqref="B354" name="Диапазон2_1_8"/>
    <protectedRange password="CF68" sqref="B358" name="Диапазон2_1_9"/>
    <protectedRange password="CF68" sqref="B362" name="Диапазон2_1_10"/>
    <protectedRange password="CF68" sqref="B366" name="Диапазон2_1_11"/>
    <protectedRange password="CF68" sqref="B370" name="Диапазон2_1_12"/>
    <protectedRange password="CF68" sqref="B374" name="Диапазон2_1_13"/>
    <protectedRange password="CF68" sqref="B378" name="Диапазон2_1_14"/>
    <protectedRange password="CF68" sqref="B382" name="Диапазон2_1_15"/>
    <protectedRange password="CF68" sqref="B386" name="Диапазон2_1_16"/>
    <protectedRange password="CF68" sqref="B420" name="Диапазон2_1_17"/>
    <protectedRange password="CF68" sqref="B429" name="Диапазон2_1_18"/>
    <protectedRange password="CF68" sqref="B452" name="Диапазон2_1_19"/>
    <protectedRange password="CF68" sqref="B456" name="Диапазон2_1_20"/>
    <protectedRange password="CF68" sqref="B475" name="Диапазон2_1_21"/>
    <protectedRange password="CF68" sqref="B480" name="Диапазон2_1_22"/>
    <protectedRange password="CF68" sqref="B483" name="Диапазон2_1_23"/>
    <protectedRange password="CF68" sqref="B493" name="Диапазон2_1_24"/>
    <protectedRange password="CF68" sqref="B498" name="Диапазон2_1_25"/>
    <protectedRange password="CF68" sqref="B502" name="Диапазон2_1_26"/>
    <protectedRange password="CF68" sqref="B216" name="Диапазон2_1_27"/>
    <protectedRange password="CF68" sqref="B231" name="Диапазон2_1_28"/>
    <protectedRange password="CF68" sqref="B235" name="Диапазон2_1_29"/>
    <protectedRange password="CF68" sqref="B251" name="Диапазон2_1_30"/>
    <protectedRange password="CF68" sqref="B201" name="Диапазон2_1_31"/>
    <protectedRange password="CF68" sqref="B206" name="Диапазон2_1_32"/>
    <protectedRange password="CF68" sqref="B211" name="Диапазон2_1_33"/>
    <protectedRange password="CF68" sqref="B107" name="Диапазон2_1_34"/>
    <protectedRange password="CF68" sqref="B336 B339 B342 B345 B347 B349" name="Диапазон2_1_35"/>
    <protectedRange password="CF68" sqref="C15:G15 I15:M15" name="Диапазон2_1_2"/>
    <protectedRange sqref="I15" name="Диапазон1_1"/>
    <protectedRange password="CF68" sqref="A5:J5" name="Диапазон2_1_3"/>
    <protectedRange password="CF68" sqref="D10" name="Диапазон2_1_1_1"/>
  </protectedRanges>
  <mergeCells count="4">
    <mergeCell ref="K12:M12"/>
    <mergeCell ref="I8:M8"/>
    <mergeCell ref="L10:M10"/>
    <mergeCell ref="K11:M11"/>
  </mergeCells>
  <hyperlinks>
    <hyperlink ref="L10" r:id="rId1" display="www.kompozit.ua"/>
  </hyperlinks>
  <printOptions/>
  <pageMargins left="0.2362204724409449" right="0.2362204724409449" top="0.1968503937007874" bottom="0.1968503937007874" header="0.15748031496062992" footer="0.15748031496062992"/>
  <pageSetup fitToHeight="0" fitToWidth="1" horizontalDpi="600" verticalDpi="600" orientation="portrait" paperSize="9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Nataly.L</dc:creator>
  <cp:keywords/>
  <dc:description/>
  <cp:lastModifiedBy>Base_admin</cp:lastModifiedBy>
  <cp:lastPrinted>2021-03-15T06:19:10Z</cp:lastPrinted>
  <dcterms:created xsi:type="dcterms:W3CDTF">2011-11-21T13:40:40Z</dcterms:created>
  <dcterms:modified xsi:type="dcterms:W3CDTF">2021-05-11T14:43:18Z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